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6c8c6a82da1b84/デスクトップ/"/>
    </mc:Choice>
  </mc:AlternateContent>
  <xr:revisionPtr revIDLastSave="678" documentId="8_{B83096FA-789A-4AAB-9D5B-CB36FBD09127}" xr6:coauthVersionLast="47" xr6:coauthVersionMax="47" xr10:uidLastSave="{FFD35DF4-18D3-45DB-8511-B43453BE4AFC}"/>
  <bookViews>
    <workbookView xWindow="28680" yWindow="-120" windowWidth="29040" windowHeight="15720" xr2:uid="{550C174A-3669-480D-8AE3-A69AEADF17F8}"/>
  </bookViews>
  <sheets>
    <sheet name="R7計算問題" sheetId="1" r:id="rId1"/>
  </sheets>
  <definedNames>
    <definedName name="_xlnm.Print_Area" localSheetId="0">'R7計算問題'!$A:$O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" l="1"/>
  <c r="F139" i="1"/>
  <c r="F140" i="1" s="1"/>
  <c r="F142" i="1" s="1"/>
  <c r="J136" i="1"/>
  <c r="K135" i="1"/>
  <c r="J138" i="1"/>
  <c r="K138" i="1" s="1"/>
  <c r="K137" i="1" s="1"/>
  <c r="E139" i="1"/>
  <c r="D139" i="1"/>
  <c r="L109" i="1"/>
  <c r="E118" i="1" s="1"/>
  <c r="L108" i="1"/>
  <c r="E117" i="1" s="1"/>
  <c r="N108" i="1"/>
  <c r="E116" i="1" s="1"/>
  <c r="D115" i="1"/>
  <c r="C109" i="1"/>
  <c r="C110" i="1" s="1"/>
  <c r="L110" i="1" s="1"/>
  <c r="E119" i="1" s="1"/>
  <c r="E123" i="1" s="1"/>
  <c r="I100" i="1"/>
  <c r="D100" i="1"/>
  <c r="B100" i="1"/>
  <c r="M97" i="1"/>
  <c r="M95" i="1"/>
  <c r="M99" i="1"/>
  <c r="K95" i="1"/>
  <c r="G86" i="1"/>
  <c r="I86" i="1"/>
  <c r="J84" i="1"/>
  <c r="H84" i="1" s="1"/>
  <c r="J81" i="1"/>
  <c r="J82" i="1" s="1"/>
  <c r="H81" i="1" s="1"/>
  <c r="H78" i="1"/>
  <c r="H79" i="1" s="1"/>
  <c r="J78" i="1" s="1"/>
  <c r="G69" i="1"/>
  <c r="G68" i="1"/>
  <c r="G67" i="1"/>
  <c r="K69" i="1"/>
  <c r="H71" i="1" s="1"/>
  <c r="K68" i="1"/>
  <c r="K67" i="1"/>
  <c r="I52" i="1"/>
  <c r="B44" i="1"/>
  <c r="B42" i="1"/>
  <c r="B40" i="1"/>
  <c r="B55" i="1"/>
  <c r="B53" i="1"/>
  <c r="F56" i="1"/>
  <c r="I56" i="1" s="1"/>
  <c r="I40" i="1"/>
  <c r="D46" i="1"/>
  <c r="D31" i="1"/>
  <c r="C34" i="1"/>
  <c r="C35" i="1" s="1"/>
  <c r="E22" i="1"/>
  <c r="D22" i="1"/>
  <c r="H12" i="1"/>
  <c r="E9" i="1" s="1"/>
  <c r="F6" i="1"/>
  <c r="H70" i="1" l="1"/>
  <c r="F70" i="1" s="1"/>
  <c r="D73" i="1" s="1"/>
  <c r="F73" i="1" s="1"/>
  <c r="B57" i="1"/>
  <c r="I53" i="1" s="1"/>
  <c r="I54" i="1" s="1"/>
  <c r="I126" i="1"/>
  <c r="I128" i="1" s="1"/>
  <c r="E120" i="1"/>
  <c r="L111" i="1"/>
  <c r="C100" i="1"/>
  <c r="K98" i="1"/>
  <c r="K100" i="1" s="1"/>
  <c r="J100" i="1" s="1"/>
  <c r="G95" i="1"/>
  <c r="G99" i="1"/>
  <c r="J86" i="1"/>
  <c r="I89" i="1"/>
  <c r="H86" i="1"/>
  <c r="J87" i="1" s="1"/>
  <c r="C22" i="1"/>
  <c r="C23" i="1" s="1"/>
  <c r="B46" i="1"/>
  <c r="C46" i="1" s="1"/>
  <c r="I41" i="1" s="1"/>
  <c r="I42" i="1" s="1"/>
  <c r="F11" i="1"/>
  <c r="K113" i="1" l="1"/>
  <c r="E121" i="1" s="1"/>
  <c r="E122" i="1" s="1"/>
  <c r="E124" i="1" s="1"/>
  <c r="E128" i="1" s="1"/>
  <c r="D128" i="1" s="1"/>
  <c r="D129" i="1" s="1"/>
  <c r="N99" i="1"/>
  <c r="N95" i="1"/>
  <c r="G102" i="1" s="1"/>
  <c r="L113" i="1" l="1"/>
  <c r="L1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Tatsuo Fujisawa</author>
  </authors>
  <commentList>
    <comment ref="F53" authorId="0" shapeId="0" xr:uid="{7ED971C2-C512-4DE4-9C1F-041DE73C4684}">
      <text>
        <r>
          <rPr>
            <sz val="9"/>
            <color indexed="81"/>
            <rFont val="MS P ゴシック"/>
            <family val="3"/>
            <charset val="128"/>
          </rPr>
          <t xml:space="preserve">今回は材料費差異(合計)を聞いており、直接材料800･間接材料50は計算に使わないダミー条件。
</t>
        </r>
      </text>
    </comment>
    <comment ref="F70" authorId="0" shapeId="0" xr:uid="{17C27BCF-501B-4C6D-9696-21D621EB0749}">
      <text>
        <r>
          <rPr>
            <sz val="9"/>
            <color indexed="81"/>
            <rFont val="MS P ゴシック"/>
            <family val="3"/>
            <charset val="128"/>
          </rPr>
          <t>決算整理前50→整理後1,000にするため、差額950を当期貸引繰入額に計上する。</t>
        </r>
      </text>
    </comment>
    <comment ref="J93" authorId="0" shapeId="0" xr:uid="{93A20CAD-E86C-49FB-9528-7E06FD3E3BD9}">
      <text>
        <r>
          <rPr>
            <sz val="9"/>
            <color indexed="81"/>
            <rFont val="MS P ゴシック"/>
            <family val="3"/>
            <charset val="128"/>
          </rPr>
          <t>今回は直接材料費⇔加工費を2つのボックスに分けたが、ボックスの数が多くなると1つにまとめることが多い。</t>
        </r>
      </text>
    </comment>
    <comment ref="E124" authorId="0" shapeId="0" xr:uid="{598E1CCE-BD88-4243-A18B-AB6F0F7EF27D}">
      <text>
        <r>
          <rPr>
            <sz val="9"/>
            <color indexed="81"/>
            <rFont val="MS P ゴシック"/>
            <family val="3"/>
            <charset val="128"/>
          </rPr>
          <t>｢Ⅳ｣のNPVはこのタイムテーブル方式(税引後利益に減価償却費足し戻し)が最も正しい。
この場合、5年分CIFが同額なので、税引後CIFボックスを書いて先に答を出しておく。</t>
        </r>
      </text>
    </comment>
    <comment ref="I126" authorId="0" shapeId="0" xr:uid="{DA72D82A-F88A-499E-8CDA-1BFE23590E29}">
      <text>
        <r>
          <rPr>
            <sz val="9"/>
            <color indexed="81"/>
            <rFont val="MS P ゴシック"/>
            <family val="3"/>
            <charset val="128"/>
          </rPr>
          <t>ここを足し忘れると誤答×ウになる。</t>
        </r>
      </text>
    </comment>
  </commentList>
</comments>
</file>

<file path=xl/sharedStrings.xml><?xml version="1.0" encoding="utf-8"?>
<sst xmlns="http://schemas.openxmlformats.org/spreadsheetml/2006/main" count="244" uniqueCount="156">
  <si>
    <t>R7第16問 WACC Aランク</t>
    <phoneticPr fontId="2"/>
  </si>
  <si>
    <t>R7財務 全計算問題エクセル解説</t>
    <rPh sb="2" eb="4">
      <t>ザイム</t>
    </rPh>
    <rPh sb="5" eb="6">
      <t>ゼン</t>
    </rPh>
    <rPh sb="6" eb="8">
      <t>ケイサン</t>
    </rPh>
    <rPh sb="8" eb="10">
      <t>モンダイ</t>
    </rPh>
    <rPh sb="14" eb="16">
      <t>カイセツ</t>
    </rPh>
    <phoneticPr fontId="2"/>
  </si>
  <si>
    <t>負債</t>
    <rPh sb="0" eb="2">
      <t>フサイ</t>
    </rPh>
    <phoneticPr fontId="2"/>
  </si>
  <si>
    <t>株主資本</t>
    <rPh sb="0" eb="2">
      <t>カブヌシ</t>
    </rPh>
    <rPh sb="2" eb="4">
      <t>シホン</t>
    </rPh>
    <phoneticPr fontId="2"/>
  </si>
  <si>
    <t>負債コスト</t>
    <rPh sb="0" eb="2">
      <t>フサイ</t>
    </rPh>
    <phoneticPr fontId="2"/>
  </si>
  <si>
    <t>税前</t>
    <rPh sb="0" eb="1">
      <t>ゼイ</t>
    </rPh>
    <rPh sb="1" eb="2">
      <t>マエ</t>
    </rPh>
    <phoneticPr fontId="2"/>
  </si>
  <si>
    <t>税引後</t>
    <rPh sb="0" eb="3">
      <t>ゼイビキゴ</t>
    </rPh>
    <phoneticPr fontId="2"/>
  </si>
  <si>
    <t>税率</t>
    <rPh sb="0" eb="2">
      <t>ゼイリツ</t>
    </rPh>
    <phoneticPr fontId="2"/>
  </si>
  <si>
    <t>発行済株式総数</t>
    <rPh sb="0" eb="2">
      <t>ハッコウ</t>
    </rPh>
    <rPh sb="2" eb="3">
      <t>スミ</t>
    </rPh>
    <rPh sb="3" eb="5">
      <t>カブシキ</t>
    </rPh>
    <rPh sb="5" eb="7">
      <t>ソウスウ</t>
    </rPh>
    <phoneticPr fontId="2"/>
  </si>
  <si>
    <t>単位：万円</t>
    <rPh sb="0" eb="2">
      <t>タンイ</t>
    </rPh>
    <rPh sb="3" eb="5">
      <t>マンエン</t>
    </rPh>
    <phoneticPr fontId="2"/>
  </si>
  <si>
    <t>株価P</t>
    <rPh sb="0" eb="2">
      <t>カブカ</t>
    </rPh>
    <phoneticPr fontId="2"/>
  </si>
  <si>
    <t>配当金D</t>
    <rPh sb="0" eb="3">
      <t>ハイトウキン</t>
    </rPh>
    <phoneticPr fontId="2"/>
  </si>
  <si>
    <t>要求利回り</t>
    <rPh sb="0" eb="2">
      <t>ヨウキュウ</t>
    </rPh>
    <rPh sb="2" eb="4">
      <t>リマワ</t>
    </rPh>
    <phoneticPr fontId="2"/>
  </si>
  <si>
    <t>？</t>
    <phoneticPr fontId="2"/>
  </si>
  <si>
    <t>=</t>
    <phoneticPr fontId="2"/>
  </si>
  <si>
    <t>WACC</t>
    <phoneticPr fontId="2"/>
  </si>
  <si>
    <t>正解○イ</t>
    <rPh sb="0" eb="2">
      <t>セイカイ</t>
    </rPh>
    <phoneticPr fontId="2"/>
  </si>
  <si>
    <t>R7第17問 投資案の選択 Bランク</t>
  </si>
  <si>
    <t>第0期</t>
    <rPh sb="0" eb="1">
      <t>ダイ</t>
    </rPh>
    <rPh sb="2" eb="3">
      <t>キ</t>
    </rPh>
    <phoneticPr fontId="2"/>
  </si>
  <si>
    <t>第1期</t>
    <rPh sb="0" eb="1">
      <t>ダイ</t>
    </rPh>
    <rPh sb="2" eb="3">
      <t>キ</t>
    </rPh>
    <phoneticPr fontId="2"/>
  </si>
  <si>
    <t>第2期</t>
    <rPh sb="0" eb="1">
      <t>ダイ</t>
    </rPh>
    <rPh sb="2" eb="3">
      <t>キ</t>
    </rPh>
    <phoneticPr fontId="2"/>
  </si>
  <si>
    <t>初期投資</t>
    <rPh sb="0" eb="4">
      <t>ショキトウシ</t>
    </rPh>
    <phoneticPr fontId="2"/>
  </si>
  <si>
    <t>CIF</t>
    <phoneticPr fontId="2"/>
  </si>
  <si>
    <t>PV</t>
    <phoneticPr fontId="2"/>
  </si>
  <si>
    <t>NPV</t>
    <phoneticPr fontId="2"/>
  </si>
  <si>
    <t>複利現価係数</t>
    <rPh sb="0" eb="2">
      <t>フクリ</t>
    </rPh>
    <rPh sb="2" eb="4">
      <t>ゲンカ</t>
    </rPh>
    <rPh sb="4" eb="6">
      <t>ケイスウ</t>
    </rPh>
    <phoneticPr fontId="2"/>
  </si>
  <si>
    <t>←設問文指示の6％だけを使う。5,7,8%の現価係数は計算に使わないダミー</t>
    <rPh sb="1" eb="4">
      <t>セツモンブン</t>
    </rPh>
    <rPh sb="4" eb="6">
      <t>シジ</t>
    </rPh>
    <rPh sb="12" eb="13">
      <t>ツカ</t>
    </rPh>
    <rPh sb="22" eb="26">
      <t>ゲンカケイスウ</t>
    </rPh>
    <rPh sb="27" eb="29">
      <t>ケイサン</t>
    </rPh>
    <rPh sb="30" eb="31">
      <t>ツカ</t>
    </rPh>
    <phoneticPr fontId="2"/>
  </si>
  <si>
    <t>←設問文で与えられた｢キャッシュフロー｣をそのまま使い、減価償却費等は計算不要</t>
    <rPh sb="1" eb="4">
      <t>セツモンブン</t>
    </rPh>
    <rPh sb="5" eb="6">
      <t>アタ</t>
    </rPh>
    <rPh sb="25" eb="26">
      <t>ツカ</t>
    </rPh>
    <rPh sb="28" eb="33">
      <t>ゲンカショウキャクヒ</t>
    </rPh>
    <rPh sb="33" eb="34">
      <t>トウ</t>
    </rPh>
    <rPh sb="35" eb="37">
      <t>ケイサン</t>
    </rPh>
    <rPh sb="37" eb="39">
      <t>フヨウ</t>
    </rPh>
    <phoneticPr fontId="2"/>
  </si>
  <si>
    <t>R7第14問 固定資産会計 Bランク</t>
  </si>
  <si>
    <t>Y1</t>
    <phoneticPr fontId="2"/>
  </si>
  <si>
    <t>Y2</t>
    <phoneticPr fontId="2"/>
  </si>
  <si>
    <t>Y3</t>
  </si>
  <si>
    <t>Y4</t>
  </si>
  <si>
    <t>Y5</t>
  </si>
  <si>
    <t>年金現価係数</t>
    <rPh sb="0" eb="2">
      <t>ネンキン</t>
    </rPh>
    <rPh sb="2" eb="6">
      <t>ゲンカケイスウ</t>
    </rPh>
    <phoneticPr fontId="2"/>
  </si>
  <si>
    <t>毎期同額→</t>
    <rPh sb="0" eb="2">
      <t>マイキ</t>
    </rPh>
    <rPh sb="2" eb="4">
      <t>ドウガク</t>
    </rPh>
    <phoneticPr fontId="2"/>
  </si>
  <si>
    <t>→</t>
    <phoneticPr fontId="2"/>
  </si>
  <si>
    <t>正解○ウ</t>
    <rPh sb="0" eb="2">
      <t>セイカイ</t>
    </rPh>
    <phoneticPr fontId="2"/>
  </si>
  <si>
    <t>R7第7問 固定資産(有価証券) Bランク</t>
  </si>
  <si>
    <t>当期売却</t>
    <rPh sb="0" eb="2">
      <t>トウキ</t>
    </rPh>
    <rPh sb="2" eb="4">
      <t>バイキャク</t>
    </rPh>
    <phoneticPr fontId="2"/>
  </si>
  <si>
    <t>期末保有</t>
    <rPh sb="0" eb="2">
      <t>キマツ</t>
    </rPh>
    <rPh sb="2" eb="4">
      <t>ホユウ</t>
    </rPh>
    <phoneticPr fontId="2"/>
  </si>
  <si>
    <t>売却原価</t>
    <rPh sb="0" eb="2">
      <t>バイキャク</t>
    </rPh>
    <rPh sb="2" eb="4">
      <t>ゲンカ</t>
    </rPh>
    <phoneticPr fontId="2"/>
  </si>
  <si>
    <t>売却価格</t>
    <rPh sb="0" eb="2">
      <t>バイキャク</t>
    </rPh>
    <rPh sb="2" eb="4">
      <t>カカク</t>
    </rPh>
    <phoneticPr fontId="2"/>
  </si>
  <si>
    <t>売却益</t>
    <rPh sb="0" eb="2">
      <t>バイキャク</t>
    </rPh>
    <rPh sb="2" eb="3">
      <t>エキ</t>
    </rPh>
    <phoneticPr fontId="2"/>
  </si>
  <si>
    <t>当問は｢移動平均法｣としているが、他の売却がないためここでは単純な｢平均法｣で良い。</t>
    <rPh sb="0" eb="2">
      <t>トウモン</t>
    </rPh>
    <rPh sb="4" eb="8">
      <t>イドウヘイキン</t>
    </rPh>
    <rPh sb="8" eb="9">
      <t>ホウ</t>
    </rPh>
    <rPh sb="17" eb="18">
      <t>タ</t>
    </rPh>
    <rPh sb="19" eb="21">
      <t>バイキャク</t>
    </rPh>
    <rPh sb="30" eb="32">
      <t>タンジュン</t>
    </rPh>
    <rPh sb="34" eb="37">
      <t>ヘイキンホウ</t>
    </rPh>
    <rPh sb="39" eb="40">
      <t>ヨ</t>
    </rPh>
    <phoneticPr fontId="2"/>
  </si>
  <si>
    <t>↓取得時の価格で原価を積み上げ、平均取得単価を出す</t>
    <rPh sb="1" eb="4">
      <t>シュトクジ</t>
    </rPh>
    <rPh sb="5" eb="7">
      <t>カカク</t>
    </rPh>
    <rPh sb="8" eb="10">
      <t>ゲンカ</t>
    </rPh>
    <rPh sb="11" eb="12">
      <t>ツ</t>
    </rPh>
    <rPh sb="13" eb="14">
      <t>ア</t>
    </rPh>
    <rPh sb="16" eb="18">
      <t>ヘイキン</t>
    </rPh>
    <rPh sb="18" eb="20">
      <t>シュトク</t>
    </rPh>
    <rPh sb="20" eb="22">
      <t>タンカ</t>
    </rPh>
    <rPh sb="23" eb="24">
      <t>ダ</t>
    </rPh>
    <phoneticPr fontId="2"/>
  </si>
  <si>
    <t>R7第11問 標準原価計算 Cランク</t>
  </si>
  <si>
    <t>材料勘定</t>
    <rPh sb="0" eb="2">
      <t>ザイリョウ</t>
    </rPh>
    <rPh sb="2" eb="4">
      <t>カンジョウ</t>
    </rPh>
    <phoneticPr fontId="2"/>
  </si>
  <si>
    <t>前月繰越</t>
    <rPh sb="0" eb="2">
      <t>ゼンゲツ</t>
    </rPh>
    <rPh sb="2" eb="4">
      <t>クリコシ</t>
    </rPh>
    <phoneticPr fontId="2"/>
  </si>
  <si>
    <t>当月購入</t>
    <rPh sb="0" eb="2">
      <t>トウゲツ</t>
    </rPh>
    <rPh sb="2" eb="4">
      <t>コウニュウ</t>
    </rPh>
    <phoneticPr fontId="2"/>
  </si>
  <si>
    <t>当月消費</t>
    <rPh sb="0" eb="2">
      <t>トウゲツ</t>
    </rPh>
    <rPh sb="2" eb="4">
      <t>ショウヒ</t>
    </rPh>
    <phoneticPr fontId="2"/>
  </si>
  <si>
    <t>次月繰越</t>
    <rPh sb="0" eb="2">
      <t>ジゲツ</t>
    </rPh>
    <rPh sb="2" eb="4">
      <t>クリコシ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</si>
  <si>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</si>
  <si>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</si>
  <si>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当月実際</t>
    <rPh sb="0" eb="2">
      <t>トウゲツ</t>
    </rPh>
    <rPh sb="2" eb="4">
      <t>ジッサイ</t>
    </rPh>
    <phoneticPr fontId="2"/>
  </si>
  <si>
    <t>当月標準</t>
    <rPh sb="0" eb="2">
      <t>トウゲツ</t>
    </rPh>
    <rPh sb="2" eb="4">
      <t>ヒョウジュン</t>
    </rPh>
    <phoneticPr fontId="2"/>
  </si>
  <si>
    <t>原価差異</t>
    <rPh sb="0" eb="2">
      <t>ゲンカ</t>
    </rPh>
    <rPh sb="2" eb="4">
      <t>サイ</t>
    </rPh>
    <phoneticPr fontId="2"/>
  </si>
  <si>
    <t xml:space="preserve">(不利差異) </t>
    <rPh sb="1" eb="5">
      <t>フリサイ</t>
    </rPh>
    <phoneticPr fontId="2"/>
  </si>
  <si>
    <t>次期繰越額</t>
    <rPh sb="0" eb="2">
      <t>ジキ</t>
    </rPh>
    <rPh sb="2" eb="5">
      <t>クリコシガク</t>
    </rPh>
    <phoneticPr fontId="2"/>
  </si>
  <si>
    <t>残高試算表</t>
    <rPh sb="0" eb="2">
      <t>ザンダカ</t>
    </rPh>
    <rPh sb="2" eb="5">
      <t>シサンヒョウ</t>
    </rPh>
    <phoneticPr fontId="2"/>
  </si>
  <si>
    <t>決算整理前</t>
    <rPh sb="0" eb="2">
      <t>ケッサン</t>
    </rPh>
    <rPh sb="2" eb="5">
      <t>セイリマエ</t>
    </rPh>
    <phoneticPr fontId="2"/>
  </si>
  <si>
    <t>売掛金</t>
    <rPh sb="0" eb="3">
      <t>ウリカケキン</t>
    </rPh>
    <phoneticPr fontId="2"/>
  </si>
  <si>
    <t>未収入金</t>
    <rPh sb="0" eb="4">
      <t>ミシュウニュウキン</t>
    </rPh>
    <phoneticPr fontId="2"/>
  </si>
  <si>
    <t>短期貸付金</t>
    <rPh sb="0" eb="2">
      <t>タンキ</t>
    </rPh>
    <rPh sb="2" eb="5">
      <t>カシツケキン</t>
    </rPh>
    <phoneticPr fontId="2"/>
  </si>
  <si>
    <t>貸倒引当金</t>
    <rPh sb="0" eb="2">
      <t>カシダオレ</t>
    </rPh>
    <rPh sb="2" eb="5">
      <t>ヒキアテキン</t>
    </rPh>
    <phoneticPr fontId="2"/>
  </si>
  <si>
    <t>決算整理</t>
    <rPh sb="0" eb="2">
      <t>ケッサン</t>
    </rPh>
    <rPh sb="2" eb="4">
      <t>セイリ</t>
    </rPh>
    <phoneticPr fontId="2"/>
  </si>
  <si>
    <t>決算整理後</t>
    <rPh sb="0" eb="2">
      <t>ケッサン</t>
    </rPh>
    <rPh sb="2" eb="5">
      <t>セイリゴ</t>
    </rPh>
    <phoneticPr fontId="2"/>
  </si>
  <si>
    <t>貸倒引当率</t>
    <rPh sb="0" eb="2">
      <t>カシダオレ</t>
    </rPh>
    <rPh sb="2" eb="5">
      <t>ヒキアテリツ</t>
    </rPh>
    <phoneticPr fontId="2"/>
  </si>
  <si>
    <t>借方</t>
    <rPh sb="0" eb="2">
      <t>カリカタ</t>
    </rPh>
    <phoneticPr fontId="2"/>
  </si>
  <si>
    <t>貸方</t>
    <rPh sb="0" eb="2">
      <t>カシカタ</t>
    </rPh>
    <phoneticPr fontId="2"/>
  </si>
  <si>
    <t>営業外</t>
    <rPh sb="0" eb="3">
      <t>エイギョウガイ</t>
    </rPh>
    <phoneticPr fontId="2"/>
  </si>
  <si>
    <t>販管費</t>
    <rPh sb="0" eb="3">
      <t>ハンカンヒ</t>
    </rPh>
    <phoneticPr fontId="2"/>
  </si>
  <si>
    <t>貸倒引当金(販管費分)</t>
    <rPh sb="0" eb="2">
      <t>カシダオレ</t>
    </rPh>
    <rPh sb="2" eb="5">
      <t>ヒキアテキン</t>
    </rPh>
    <rPh sb="6" eb="10">
      <t>ハンカンヒブン</t>
    </rPh>
    <phoneticPr fontId="2"/>
  </si>
  <si>
    <t>貸倒引当金(営業外分)</t>
    <rPh sb="0" eb="2">
      <t>カシダオレ</t>
    </rPh>
    <rPh sb="2" eb="5">
      <t>ヒキアテキン</t>
    </rPh>
    <rPh sb="6" eb="9">
      <t>エイギョウガイ</t>
    </rPh>
    <rPh sb="9" eb="10">
      <t>ブン</t>
    </rPh>
    <phoneticPr fontId="2"/>
  </si>
  <si>
    <t>←実際のBS貸倒引当金は1行で表示されるが、あえて別書きした。</t>
    <rPh sb="1" eb="3">
      <t>ジッサイ</t>
    </rPh>
    <rPh sb="6" eb="8">
      <t>カシダオレ</t>
    </rPh>
    <rPh sb="8" eb="11">
      <t>ヒキアテキン</t>
    </rPh>
    <rPh sb="13" eb="14">
      <t>ギョウ</t>
    </rPh>
    <rPh sb="15" eb="17">
      <t>ヒョウジ</t>
    </rPh>
    <rPh sb="25" eb="27">
      <t>ベツガ</t>
    </rPh>
    <phoneticPr fontId="2"/>
  </si>
  <si>
    <t>(仕訳)</t>
    <rPh sb="1" eb="3">
      <t>シワケ</t>
    </rPh>
    <phoneticPr fontId="2"/>
  </si>
  <si>
    <t>貸引繰入額</t>
    <rPh sb="0" eb="2">
      <t>カシビキ</t>
    </rPh>
    <rPh sb="2" eb="5">
      <t>クリイレガク</t>
    </rPh>
    <phoneticPr fontId="2"/>
  </si>
  <si>
    <t>単位：千円</t>
    <rPh sb="0" eb="2">
      <t>タンイ</t>
    </rPh>
    <rPh sb="3" eb="5">
      <t>センエン</t>
    </rPh>
    <phoneticPr fontId="2"/>
  </si>
  <si>
    <t>販管費(設問文より)</t>
    <rPh sb="0" eb="3">
      <t>ハンカンヒ</t>
    </rPh>
    <rPh sb="4" eb="6">
      <t>セツモン</t>
    </rPh>
    <rPh sb="6" eb="7">
      <t>ブン</t>
    </rPh>
    <phoneticPr fontId="2"/>
  </si>
  <si>
    <t>R7第3問 消費税仕訳 Cランク</t>
  </si>
  <si>
    <t>現金</t>
    <rPh sb="0" eb="2">
      <t>ゲンキン</t>
    </rPh>
    <phoneticPr fontId="2"/>
  </si>
  <si>
    <t>仕入</t>
    <rPh sb="0" eb="2">
      <t>シイ</t>
    </rPh>
    <phoneticPr fontId="2"/>
  </si>
  <si>
    <t>売上</t>
    <rPh sb="0" eb="2">
      <t>ウリアゲ</t>
    </rPh>
    <phoneticPr fontId="2"/>
  </si>
  <si>
    <t>個数</t>
    <rPh sb="0" eb="2">
      <t>コスウ</t>
    </rPh>
    <phoneticPr fontId="2"/>
  </si>
  <si>
    <t>消費税率</t>
    <rPh sb="0" eb="2">
      <t>ショウヒ</t>
    </rPh>
    <rPh sb="2" eb="4">
      <t>ゼイリツ</t>
    </rPh>
    <phoneticPr fontId="2"/>
  </si>
  <si>
    <t>商品</t>
    <rPh sb="0" eb="2">
      <t>ショウヒン</t>
    </rPh>
    <phoneticPr fontId="2"/>
  </si>
  <si>
    <t>仮払消費税</t>
    <rPh sb="0" eb="2">
      <t>カリバラ</t>
    </rPh>
    <rPh sb="2" eb="5">
      <t>ショウヒゼイ</t>
    </rPh>
    <phoneticPr fontId="2"/>
  </si>
  <si>
    <t xml:space="preserve">仕訳(借方) </t>
    <rPh sb="0" eb="2">
      <t>シワケ</t>
    </rPh>
    <rPh sb="3" eb="5">
      <t>カリカタ</t>
    </rPh>
    <phoneticPr fontId="2"/>
  </si>
  <si>
    <t xml:space="preserve">仕訳(貸方) </t>
    <rPh sb="0" eb="2">
      <t>シワケ</t>
    </rPh>
    <rPh sb="3" eb="5">
      <t>カシカタ</t>
    </rPh>
    <phoneticPr fontId="2"/>
  </si>
  <si>
    <t>売上原価</t>
    <rPh sb="0" eb="2">
      <t>ウリアゲ</t>
    </rPh>
    <rPh sb="2" eb="4">
      <t>ゲンカ</t>
    </rPh>
    <phoneticPr fontId="2"/>
  </si>
  <si>
    <t>仮受消費税</t>
    <rPh sb="0" eb="2">
      <t>カリウ</t>
    </rPh>
    <rPh sb="2" eb="5">
      <t>ショウヒゼイ</t>
    </rPh>
    <phoneticPr fontId="2"/>
  </si>
  <si>
    <t>②売上計上</t>
    <rPh sb="1" eb="3">
      <t>ウリアゲ</t>
    </rPh>
    <rPh sb="3" eb="5">
      <t>ケイジョウ</t>
    </rPh>
    <phoneticPr fontId="2"/>
  </si>
  <si>
    <t>③原価に振替</t>
    <rPh sb="1" eb="3">
      <t>ゲンカ</t>
    </rPh>
    <rPh sb="4" eb="5">
      <t>フ</t>
    </rPh>
    <rPh sb="5" eb="6">
      <t>カ</t>
    </rPh>
    <phoneticPr fontId="2"/>
  </si>
  <si>
    <t>①商品の仕入</t>
    <rPh sb="1" eb="3">
      <t>ショウヒン</t>
    </rPh>
    <rPh sb="4" eb="6">
      <t>シイ</t>
    </rPh>
    <phoneticPr fontId="2"/>
  </si>
  <si>
    <t>④消費税の納付</t>
    <rPh sb="1" eb="4">
      <t>ショウヒゼイ</t>
    </rPh>
    <rPh sb="5" eb="7">
      <t>ノウフ</t>
    </rPh>
    <phoneticPr fontId="2"/>
  </si>
  <si>
    <t>参考：所得＝税前純利益</t>
    <rPh sb="0" eb="2">
      <t>サンコウ</t>
    </rPh>
    <rPh sb="3" eb="5">
      <t>ショトク</t>
    </rPh>
    <rPh sb="6" eb="8">
      <t>ゼイマエ</t>
    </rPh>
    <rPh sb="8" eb="11">
      <t>ジュンリエキ</t>
    </rPh>
    <phoneticPr fontId="2"/>
  </si>
  <si>
    <t>売上ー売上原価＝</t>
    <rPh sb="0" eb="2">
      <t>ウリアゲ</t>
    </rPh>
    <rPh sb="3" eb="5">
      <t>ウリアゲ</t>
    </rPh>
    <rPh sb="5" eb="7">
      <t>ゲンカ</t>
    </rPh>
    <phoneticPr fontId="2"/>
  </si>
  <si>
    <t>ウエは×</t>
    <phoneticPr fontId="2"/>
  </si>
  <si>
    <t>R7第12問 総合原価計算 Dランク</t>
  </si>
  <si>
    <t>月初仕掛</t>
    <rPh sb="0" eb="2">
      <t>ゲッショ</t>
    </rPh>
    <rPh sb="2" eb="4">
      <t>シカカリ</t>
    </rPh>
    <phoneticPr fontId="2"/>
  </si>
  <si>
    <t>当月投入</t>
    <rPh sb="0" eb="2">
      <t>トウゲツ</t>
    </rPh>
    <rPh sb="2" eb="4">
      <t>トウニュウ</t>
    </rPh>
    <phoneticPr fontId="2"/>
  </si>
  <si>
    <t>当月完成</t>
    <rPh sb="0" eb="2">
      <t>トウゲツ</t>
    </rPh>
    <rPh sb="2" eb="4">
      <t>カンセイ</t>
    </rPh>
    <phoneticPr fontId="2"/>
  </si>
  <si>
    <t>正常仕損</t>
    <rPh sb="0" eb="2">
      <t>セイジョウ</t>
    </rPh>
    <rPh sb="2" eb="4">
      <t>シソン</t>
    </rPh>
    <phoneticPr fontId="2"/>
  </si>
  <si>
    <t>月末仕掛</t>
    <rPh sb="0" eb="2">
      <t>ゲツマツ</t>
    </rPh>
    <rPh sb="2" eb="4">
      <t>シカカリ</t>
    </rPh>
    <phoneticPr fontId="2"/>
  </si>
  <si>
    <t>直接材料費</t>
    <rPh sb="0" eb="2">
      <t>チョクセツ</t>
    </rPh>
    <rPh sb="2" eb="5">
      <t>ザイリョウヒ</t>
    </rPh>
    <phoneticPr fontId="2"/>
  </si>
  <si>
    <t>加工費</t>
    <rPh sb="0" eb="3">
      <t>カコウヒ</t>
    </rPh>
    <phoneticPr fontId="2"/>
  </si>
  <si>
    <t>↑完成品で負担</t>
    <rPh sb="1" eb="4">
      <t>カンセイヒン</t>
    </rPh>
    <rPh sb="5" eb="7">
      <t>フタン</t>
    </rPh>
    <phoneticPr fontId="2"/>
  </si>
  <si>
    <t>完成品原価</t>
    <rPh sb="0" eb="3">
      <t>カンセイヒン</t>
    </rPh>
    <rPh sb="3" eb="5">
      <t>ゲンカ</t>
    </rPh>
    <phoneticPr fontId="2"/>
  </si>
  <si>
    <t>正解○エ</t>
    <rPh sb="0" eb="2">
      <t>セイカイ</t>
    </rPh>
    <phoneticPr fontId="2"/>
  </si>
  <si>
    <t>R7第18問 投資案の選択 Eランク</t>
  </si>
  <si>
    <t>初期投資額</t>
    <rPh sb="0" eb="2">
      <t>ショキ</t>
    </rPh>
    <rPh sb="2" eb="5">
      <t>トウシガク</t>
    </rPh>
    <phoneticPr fontId="2"/>
  </si>
  <si>
    <t>耐用年数</t>
    <rPh sb="0" eb="2">
      <t>タイヨウ</t>
    </rPh>
    <rPh sb="2" eb="4">
      <t>ネンスウ</t>
    </rPh>
    <phoneticPr fontId="2"/>
  </si>
  <si>
    <t>残存価額</t>
    <rPh sb="0" eb="2">
      <t>ザンゾン</t>
    </rPh>
    <rPh sb="2" eb="4">
      <t>カガク</t>
    </rPh>
    <phoneticPr fontId="2"/>
  </si>
  <si>
    <t>年間減価償却費</t>
    <rPh sb="0" eb="2">
      <t>ネンカン</t>
    </rPh>
    <rPh sb="2" eb="7">
      <t>ゲンカショウキャクヒ</t>
    </rPh>
    <phoneticPr fontId="2"/>
  </si>
  <si>
    <t>Y0</t>
    <phoneticPr fontId="2"/>
  </si>
  <si>
    <t>Y2</t>
  </si>
  <si>
    <t>年販売個数</t>
    <rPh sb="0" eb="1">
      <t>ネン</t>
    </rPh>
    <rPh sb="1" eb="3">
      <t>ハンバイ</t>
    </rPh>
    <rPh sb="3" eb="5">
      <t>コスウ</t>
    </rPh>
    <phoneticPr fontId="2"/>
  </si>
  <si>
    <t>販売価格</t>
    <rPh sb="0" eb="2">
      <t>ハンバイ</t>
    </rPh>
    <rPh sb="2" eb="4">
      <t>カカク</t>
    </rPh>
    <phoneticPr fontId="2"/>
  </si>
  <si>
    <t>千円</t>
    <rPh sb="0" eb="2">
      <t>センエン</t>
    </rPh>
    <phoneticPr fontId="2"/>
  </si>
  <si>
    <t>個</t>
    <rPh sb="0" eb="1">
      <t>コ</t>
    </rPh>
    <phoneticPr fontId="2"/>
  </si>
  <si>
    <t>変動費</t>
    <rPh sb="0" eb="3">
      <t>ヘンドウヒ</t>
    </rPh>
    <phoneticPr fontId="2"/>
  </si>
  <si>
    <t>年間業務費用</t>
    <rPh sb="0" eb="2">
      <t>ネンカン</t>
    </rPh>
    <rPh sb="2" eb="4">
      <t>ギョウム</t>
    </rPh>
    <rPh sb="4" eb="6">
      <t>ヒヨウ</t>
    </rPh>
    <phoneticPr fontId="2"/>
  </si>
  <si>
    <t>売上収入</t>
    <rPh sb="0" eb="2">
      <t>ウリアゲ</t>
    </rPh>
    <rPh sb="2" eb="4">
      <t>シュウニュウ</t>
    </rPh>
    <phoneticPr fontId="2"/>
  </si>
  <si>
    <t>変動費支出</t>
    <rPh sb="0" eb="3">
      <t>ヘンドウヒ</t>
    </rPh>
    <rPh sb="3" eb="5">
      <t>シシュツ</t>
    </rPh>
    <phoneticPr fontId="2"/>
  </si>
  <si>
    <t>減価償却費</t>
    <rPh sb="0" eb="2">
      <t>ゲンカ</t>
    </rPh>
    <rPh sb="2" eb="5">
      <t>ショウキャクヒ</t>
    </rPh>
    <phoneticPr fontId="2"/>
  </si>
  <si>
    <t>税引前利益</t>
    <rPh sb="0" eb="3">
      <t>ゼイビキマエ</t>
    </rPh>
    <rPh sb="3" eb="5">
      <t>リエキ</t>
    </rPh>
    <phoneticPr fontId="2"/>
  </si>
  <si>
    <t>法人税</t>
    <rPh sb="0" eb="3">
      <t>ホウジンゼイ</t>
    </rPh>
    <phoneticPr fontId="2"/>
  </si>
  <si>
    <t>税引後CIF</t>
    <rPh sb="0" eb="3">
      <t>ゼイビキゴ</t>
    </rPh>
    <phoneticPr fontId="2"/>
  </si>
  <si>
    <t>業務費用</t>
    <rPh sb="0" eb="2">
      <t>ギョウム</t>
    </rPh>
    <rPh sb="2" eb="4">
      <t>ヒヨウ</t>
    </rPh>
    <phoneticPr fontId="2"/>
  </si>
  <si>
    <t>減価償却費</t>
    <rPh sb="0" eb="5">
      <t>ゲンカショウキャクヒ</t>
    </rPh>
    <phoneticPr fontId="2"/>
  </si>
  <si>
    <t>税引後利益</t>
    <rPh sb="0" eb="3">
      <t>ゼイビキゴ</t>
    </rPh>
    <rPh sb="3" eb="5">
      <t>リエキ</t>
    </rPh>
    <phoneticPr fontId="2"/>
  </si>
  <si>
    <t>減価償却費足し戻し</t>
    <rPh sb="0" eb="5">
      <t>ゲンカショウキャクヒ</t>
    </rPh>
    <rPh sb="5" eb="6">
      <t>タ</t>
    </rPh>
    <rPh sb="7" eb="8">
      <t>モド</t>
    </rPh>
    <phoneticPr fontId="2"/>
  </si>
  <si>
    <t>年金現価係数</t>
    <rPh sb="0" eb="2">
      <t>ネンキン</t>
    </rPh>
    <rPh sb="2" eb="4">
      <t>ゲンカ</t>
    </rPh>
    <rPh sb="4" eb="6">
      <t>ケイスウ</t>
    </rPh>
    <phoneticPr fontId="2"/>
  </si>
  <si>
    <t>売却収入</t>
    <rPh sb="0" eb="2">
      <t>バイキャク</t>
    </rPh>
    <rPh sb="2" eb="4">
      <t>シュウニュウ</t>
    </rPh>
    <phoneticPr fontId="2"/>
  </si>
  <si>
    <t>R7第9問 税効果会計 Dランク</t>
  </si>
  <si>
    <t>税引後CIFボックス</t>
    <rPh sb="0" eb="3">
      <t>ゼイビキゴ</t>
    </rPh>
    <phoneticPr fontId="2"/>
  </si>
  <si>
    <t>→CIFが年で変動すると使えないが、検算に良い</t>
    <rPh sb="5" eb="6">
      <t>トシ</t>
    </rPh>
    <rPh sb="7" eb="9">
      <t>ヘンドウ</t>
    </rPh>
    <rPh sb="12" eb="13">
      <t>ツカ</t>
    </rPh>
    <rPh sb="18" eb="20">
      <t>ケンザン</t>
    </rPh>
    <rPh sb="21" eb="22">
      <t>ヨ</t>
    </rPh>
    <phoneticPr fontId="2"/>
  </si>
  <si>
    <t>×ア</t>
    <phoneticPr fontId="2"/>
  </si>
  <si>
    <t>取得原価</t>
    <rPh sb="0" eb="2">
      <t>シュトク</t>
    </rPh>
    <rPh sb="2" eb="4">
      <t>ゲンカ</t>
    </rPh>
    <phoneticPr fontId="2"/>
  </si>
  <si>
    <t>会計</t>
    <rPh sb="0" eb="2">
      <t>カイケイ</t>
    </rPh>
    <phoneticPr fontId="2"/>
  </si>
  <si>
    <t>税務</t>
    <rPh sb="0" eb="2">
      <t>ゼイム</t>
    </rPh>
    <phoneticPr fontId="2"/>
  </si>
  <si>
    <t>残存価格</t>
    <rPh sb="0" eb="2">
      <t>ザンゾン</t>
    </rPh>
    <rPh sb="2" eb="4">
      <t>カカク</t>
    </rPh>
    <phoneticPr fontId="2"/>
  </si>
  <si>
    <t>年間減価償却費</t>
    <rPh sb="0" eb="2">
      <t>ネンカン</t>
    </rPh>
    <rPh sb="2" eb="4">
      <t>ゲンカ</t>
    </rPh>
    <rPh sb="4" eb="7">
      <t>ショウキャクヒ</t>
    </rPh>
    <phoneticPr fontId="2"/>
  </si>
  <si>
    <t>×イ</t>
    <phoneticPr fontId="2"/>
  </si>
  <si>
    <t>○ウ</t>
    <phoneticPr fontId="2"/>
  </si>
  <si>
    <t>前期損金不算入</t>
    <rPh sb="0" eb="2">
      <t>ゼンキ</t>
    </rPh>
    <rPh sb="2" eb="4">
      <t>ソンキン</t>
    </rPh>
    <rPh sb="4" eb="7">
      <t>フサンニュウ</t>
    </rPh>
    <phoneticPr fontId="2"/>
  </si>
  <si>
    <t>当期損金不算入</t>
    <rPh sb="0" eb="2">
      <t>トウキ</t>
    </rPh>
    <rPh sb="2" eb="4">
      <t>ソンキン</t>
    </rPh>
    <rPh sb="4" eb="7">
      <t>フサンニュウ</t>
    </rPh>
    <phoneticPr fontId="2"/>
  </si>
  <si>
    <t>計</t>
    <rPh sb="0" eb="1">
      <t>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</si>
  <si>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</si>
  <si>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当期損金算入</t>
    <rPh sb="0" eb="2">
      <t>トウキ</t>
    </rPh>
    <rPh sb="2" eb="4">
      <t>ソンキン</t>
    </rPh>
    <rPh sb="4" eb="6">
      <t>サンニュウ</t>
    </rPh>
    <phoneticPr fontId="2"/>
  </si>
  <si>
    <t>↓繰延税金資産</t>
    <rPh sb="1" eb="5">
      <t>クリノベゼイキン</t>
    </rPh>
    <rPh sb="5" eb="7">
      <t>シサン</t>
    </rPh>
    <phoneticPr fontId="2"/>
  </si>
  <si>
    <t>↓当期増加額</t>
    <rPh sb="1" eb="3">
      <t>トウキ</t>
    </rPh>
    <rPh sb="3" eb="6">
      <t>ゾウカガク</t>
    </rPh>
    <phoneticPr fontId="2"/>
  </si>
  <si>
    <t>一時差異</t>
    <rPh sb="0" eb="4">
      <t>イチジサイ</t>
    </rPh>
    <phoneticPr fontId="2"/>
  </si>
  <si>
    <t>繰延税金負債</t>
    <rPh sb="0" eb="2">
      <t>クリノベ</t>
    </rPh>
    <rPh sb="2" eb="4">
      <t>ゼイキン</t>
    </rPh>
    <rPh sb="4" eb="6">
      <t>フサイ</t>
    </rPh>
    <phoneticPr fontId="2"/>
  </si>
  <si>
    <t>発生しない→×ア</t>
    <rPh sb="0" eb="2">
      <t>ハッセイ</t>
    </rPh>
    <phoneticPr fontId="2"/>
  </si>
  <si>
    <t>←将来減算一時差異</t>
    <rPh sb="1" eb="3">
      <t>ショウライ</t>
    </rPh>
    <rPh sb="3" eb="5">
      <t>ゲンサン</t>
    </rPh>
    <rPh sb="5" eb="9">
      <t>イチジサイ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</si>
</sst>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&quot;@&quot;#"/>
  </numFmts>
  <fonts count="7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4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3" fillId="2" borderId="0" xfId="1" applyFont="1" applyFill="1">
      <alignment vertical="center"/>
    </xf>
    <xf numFmtId="38" fontId="4" fillId="2" borderId="0" xfId="1" applyFont="1" applyFill="1">
      <alignment vertical="center"/>
    </xf>
    <xf numFmtId="38" fontId="4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5" xfId="1" applyFont="1" applyBorder="1">
      <alignment vertical="center"/>
    </xf>
    <xf numFmtId="9" fontId="4" fillId="0" borderId="0" xfId="2" applyFont="1">
      <alignment vertical="center"/>
    </xf>
    <xf numFmtId="176" fontId="4" fillId="0" borderId="0" xfId="2" applyNumberFormat="1" applyFont="1">
      <alignment vertical="center"/>
    </xf>
    <xf numFmtId="38" fontId="4" fillId="0" borderId="0" xfId="1" applyFont="1" applyAlignment="1">
      <alignment horizontal="right" vertical="center"/>
    </xf>
    <xf numFmtId="9" fontId="4" fillId="0" borderId="7" xfId="2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0" xfId="1" applyFont="1" applyBorder="1" applyAlignment="1">
      <alignment horizontal="center" vertical="center"/>
    </xf>
    <xf numFmtId="9" fontId="4" fillId="3" borderId="0" xfId="2" applyFont="1" applyFill="1">
      <alignment vertical="center"/>
    </xf>
    <xf numFmtId="9" fontId="5" fillId="0" borderId="0" xfId="2" applyFont="1">
      <alignment vertical="center"/>
    </xf>
    <xf numFmtId="38" fontId="4" fillId="4" borderId="0" xfId="1" applyFont="1" applyFill="1" applyAlignment="1">
      <alignment horizontal="center" vertical="center"/>
    </xf>
    <xf numFmtId="40" fontId="4" fillId="0" borderId="0" xfId="1" applyNumberFormat="1" applyFont="1">
      <alignment vertical="center"/>
    </xf>
    <xf numFmtId="38" fontId="4" fillId="0" borderId="11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6" xfId="1" applyFont="1" applyBorder="1">
      <alignment vertical="center"/>
    </xf>
    <xf numFmtId="177" fontId="4" fillId="0" borderId="0" xfId="1" applyNumberFormat="1" applyFont="1">
      <alignment vertical="center"/>
    </xf>
    <xf numFmtId="9" fontId="4" fillId="3" borderId="6" xfId="2" applyFont="1" applyFill="1" applyBorder="1">
      <alignment vertical="center"/>
    </xf>
    <xf numFmtId="38" fontId="4" fillId="0" borderId="0" xfId="1" quotePrefix="1" applyFont="1" applyAlignment="1">
      <alignment vertical="center"/>
    </xf>
    <xf numFmtId="0" fontId="0" fillId="0" borderId="0" xfId="0">
      <alignment vertical="center"/>
    </xf>
    <xf numFmtId="40" fontId="4" fillId="0" borderId="12" xfId="1" applyNumberFormat="1" applyFont="1" applyBorder="1" applyAlignment="1">
      <alignment horizontal="center" vertical="center"/>
    </xf>
    <xf numFmtId="40" fontId="4" fillId="0" borderId="13" xfId="1" applyNumberFormat="1" applyFont="1" applyBorder="1" applyAlignment="1">
      <alignment horizontal="center" vertical="center"/>
    </xf>
    <xf numFmtId="40" fontId="4" fillId="0" borderId="14" xfId="1" applyNumberFormat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9" fontId="4" fillId="0" borderId="0" xfId="2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177" fontId="4" fillId="0" borderId="11" xfId="1" applyNumberFormat="1" applyFont="1" applyBorder="1">
      <alignment vertical="center"/>
    </xf>
    <xf numFmtId="38" fontId="4" fillId="0" borderId="1" xfId="1" applyFont="1" applyBorder="1" applyAlignment="1">
      <alignment vertical="center" shrinkToFit="1"/>
    </xf>
    <xf numFmtId="38" fontId="4" fillId="0" borderId="3" xfId="1" applyFont="1" applyBorder="1" applyAlignment="1">
      <alignment vertical="center" shrinkToFit="1"/>
    </xf>
    <xf numFmtId="38" fontId="4" fillId="0" borderId="17" xfId="1" applyFont="1" applyBorder="1" applyAlignment="1">
      <alignment vertical="center" shrinkToFit="1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40" fontId="4" fillId="0" borderId="17" xfId="1" applyNumberFormat="1" applyFont="1" applyBorder="1" applyAlignment="1">
      <alignment horizontal="center" vertical="center"/>
    </xf>
    <xf numFmtId="40" fontId="4" fillId="0" borderId="19" xfId="1" applyNumberFormat="1" applyFont="1" applyBorder="1" applyAlignment="1">
      <alignment horizontal="center" vertical="center"/>
    </xf>
    <xf numFmtId="40" fontId="4" fillId="0" borderId="18" xfId="1" applyNumberFormat="1" applyFont="1" applyBorder="1" applyAlignment="1">
      <alignment horizontal="center" vertical="center"/>
    </xf>
    <xf numFmtId="40" fontId="4" fillId="0" borderId="0" xfId="1" applyNumberFormat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40" fontId="4" fillId="0" borderId="16" xfId="1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5166-616B-46EE-A98F-25C5252561CA}">
  <sheetPr>
    <pageSetUpPr fitToPage="1"/>
  </sheetPr>
  <dimension ref="A1:O142"/>
  <sheetViews>
    <sheetView tabSelected="1" workbookViewId="0">
      <selection activeCell="G17" sqref="G17"/>
    </sheetView>
  </sheetViews>
  <sheetFormatPr defaultRowHeight="16.2"/>
  <cols>
    <col min="1" max="1" width="8.88671875" style="3"/>
    <col min="2" max="2" width="9.44140625" style="3" bestFit="1" customWidth="1"/>
    <col min="3" max="6" width="8.88671875" style="3"/>
    <col min="7" max="7" width="9.44140625" style="3" bestFit="1" customWidth="1"/>
    <col min="8" max="8" width="8.88671875" style="3"/>
    <col min="9" max="9" width="9.44140625" style="3" bestFit="1" customWidth="1"/>
    <col min="10" max="16384" width="8.88671875" style="3"/>
  </cols>
  <sheetData>
    <row r="1" spans="1:15" ht="18.600000000000001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>
      <c r="A3" s="3" t="s">
        <v>0</v>
      </c>
    </row>
    <row r="4" spans="1:15">
      <c r="D4" s="12" t="s">
        <v>9</v>
      </c>
      <c r="E4" s="3" t="s">
        <v>4</v>
      </c>
      <c r="G4" s="3" t="s">
        <v>7</v>
      </c>
    </row>
    <row r="5" spans="1:15">
      <c r="C5" s="4"/>
      <c r="D5" s="5" t="s">
        <v>2</v>
      </c>
      <c r="E5" s="3" t="s">
        <v>5</v>
      </c>
      <c r="F5" s="3" t="s">
        <v>6</v>
      </c>
      <c r="G5" s="10">
        <v>0.3</v>
      </c>
    </row>
    <row r="6" spans="1:15">
      <c r="C6" s="6"/>
      <c r="D6" s="7">
        <v>5000</v>
      </c>
      <c r="E6" s="10">
        <v>0.04</v>
      </c>
      <c r="F6" s="11">
        <f>+E6*(1-G5)</f>
        <v>2.7999999999999997E-2</v>
      </c>
    </row>
    <row r="7" spans="1:15">
      <c r="C7" s="6"/>
      <c r="D7" s="8"/>
      <c r="E7" s="10"/>
      <c r="F7" s="10"/>
    </row>
    <row r="8" spans="1:15">
      <c r="C8" s="6"/>
      <c r="D8" s="7" t="s">
        <v>3</v>
      </c>
      <c r="E8" s="10"/>
      <c r="F8" s="10"/>
    </row>
    <row r="9" spans="1:15">
      <c r="C9" s="6"/>
      <c r="D9" s="7">
        <v>5000</v>
      </c>
      <c r="E9" s="17">
        <f>+K11/H12</f>
        <v>0.1</v>
      </c>
      <c r="F9" s="10"/>
      <c r="G9" s="10"/>
      <c r="H9" s="3" t="s">
        <v>8</v>
      </c>
    </row>
    <row r="10" spans="1:15">
      <c r="C10" s="9"/>
      <c r="D10" s="8"/>
      <c r="E10" s="10"/>
      <c r="F10" s="10"/>
      <c r="G10" s="10"/>
      <c r="H10" s="3">
        <v>100</v>
      </c>
    </row>
    <row r="11" spans="1:15">
      <c r="E11" s="10" t="s">
        <v>15</v>
      </c>
      <c r="F11" s="11">
        <f>+F6*D6/SUM(D6:D9)+E9*D9/SUM(D6:D9)</f>
        <v>6.4000000000000001E-2</v>
      </c>
      <c r="G11" s="10"/>
      <c r="H11" s="13" t="s">
        <v>10</v>
      </c>
      <c r="I11" s="28" t="s">
        <v>14</v>
      </c>
      <c r="J11" s="14" t="s">
        <v>11</v>
      </c>
      <c r="K11" s="15">
        <v>5</v>
      </c>
    </row>
    <row r="12" spans="1:15">
      <c r="E12" s="10"/>
      <c r="F12" s="16" t="s">
        <v>16</v>
      </c>
      <c r="G12" s="10"/>
      <c r="H12" s="8">
        <f>+D9/H10</f>
        <v>50</v>
      </c>
      <c r="I12" s="29"/>
      <c r="J12" s="3" t="s">
        <v>12</v>
      </c>
      <c r="K12" s="18" t="s">
        <v>13</v>
      </c>
    </row>
    <row r="15" spans="1:15">
      <c r="A15" s="3" t="s">
        <v>17</v>
      </c>
    </row>
    <row r="17" spans="1:8">
      <c r="C17" s="8" t="s">
        <v>18</v>
      </c>
      <c r="D17" s="8" t="s">
        <v>19</v>
      </c>
      <c r="E17" s="8" t="s">
        <v>20</v>
      </c>
    </row>
    <row r="18" spans="1:8">
      <c r="C18" s="5"/>
      <c r="D18" s="5"/>
      <c r="E18" s="5"/>
    </row>
    <row r="19" spans="1:8">
      <c r="B19" s="3" t="s">
        <v>21</v>
      </c>
      <c r="C19" s="3">
        <v>-2200</v>
      </c>
    </row>
    <row r="20" spans="1:8">
      <c r="B20" s="3" t="s">
        <v>22</v>
      </c>
      <c r="D20" s="3">
        <v>1100</v>
      </c>
      <c r="E20" s="3">
        <v>2200</v>
      </c>
      <c r="F20" s="3" t="s">
        <v>27</v>
      </c>
    </row>
    <row r="21" spans="1:8">
      <c r="B21" s="3" t="s">
        <v>25</v>
      </c>
      <c r="D21" s="19">
        <v>0.94</v>
      </c>
      <c r="E21" s="19">
        <v>0.88</v>
      </c>
      <c r="F21" s="3" t="s">
        <v>26</v>
      </c>
    </row>
    <row r="22" spans="1:8">
      <c r="B22" s="3" t="s">
        <v>23</v>
      </c>
      <c r="C22" s="3">
        <f>+SUM(D22:E22)</f>
        <v>2970</v>
      </c>
      <c r="D22" s="3">
        <f>+D20*D21</f>
        <v>1034</v>
      </c>
      <c r="E22" s="3">
        <f>+E20*E21</f>
        <v>1936</v>
      </c>
    </row>
    <row r="23" spans="1:8" ht="16.8" thickBot="1">
      <c r="B23" s="3" t="s">
        <v>24</v>
      </c>
      <c r="C23" s="20">
        <f>+SUM(C19:C22)</f>
        <v>770</v>
      </c>
      <c r="D23" s="16" t="s">
        <v>16</v>
      </c>
    </row>
    <row r="24" spans="1:8" ht="16.8" thickTop="1"/>
    <row r="26" spans="1:8">
      <c r="A26" s="3" t="s">
        <v>28</v>
      </c>
    </row>
    <row r="28" spans="1:8">
      <c r="D28" s="8" t="s">
        <v>29</v>
      </c>
      <c r="E28" s="8" t="s">
        <v>30</v>
      </c>
      <c r="F28" s="8" t="s">
        <v>31</v>
      </c>
      <c r="G28" s="8" t="s">
        <v>32</v>
      </c>
      <c r="H28" s="8" t="s">
        <v>33</v>
      </c>
    </row>
    <row r="29" spans="1:8">
      <c r="D29" s="5"/>
      <c r="E29" s="5"/>
      <c r="F29" s="5"/>
      <c r="G29" s="5"/>
      <c r="H29" s="5"/>
    </row>
    <row r="30" spans="1:8">
      <c r="B30" s="3" t="s">
        <v>21</v>
      </c>
      <c r="C30" s="3">
        <v>-500</v>
      </c>
    </row>
    <row r="31" spans="1:8">
      <c r="B31" s="3" t="s">
        <v>22</v>
      </c>
      <c r="D31" s="19">
        <f>+D34/D33</f>
        <v>112.35955056179775</v>
      </c>
      <c r="E31" s="3" t="s">
        <v>35</v>
      </c>
      <c r="F31" s="3" t="s">
        <v>36</v>
      </c>
      <c r="G31" s="3" t="s">
        <v>36</v>
      </c>
      <c r="H31" s="3" t="s">
        <v>36</v>
      </c>
    </row>
    <row r="32" spans="1:8">
      <c r="D32" s="16" t="s">
        <v>37</v>
      </c>
    </row>
    <row r="33" spans="1:9">
      <c r="B33" s="3" t="s">
        <v>34</v>
      </c>
      <c r="D33" s="30">
        <v>4.45</v>
      </c>
      <c r="E33" s="31"/>
      <c r="F33" s="31"/>
      <c r="G33" s="31"/>
      <c r="H33" s="32"/>
    </row>
    <row r="34" spans="1:9">
      <c r="B34" s="3" t="s">
        <v>23</v>
      </c>
      <c r="C34" s="3">
        <f>+D34</f>
        <v>500</v>
      </c>
      <c r="D34" s="33">
        <v>500</v>
      </c>
      <c r="E34" s="34"/>
      <c r="F34" s="34"/>
      <c r="G34" s="34"/>
      <c r="H34" s="35"/>
    </row>
    <row r="35" spans="1:9" ht="16.8" thickBot="1">
      <c r="B35" s="3" t="s">
        <v>24</v>
      </c>
      <c r="C35" s="20">
        <f>SUM(C30:C34)</f>
        <v>0</v>
      </c>
    </row>
    <row r="36" spans="1:9" ht="16.8" thickTop="1"/>
    <row r="38" spans="1:9">
      <c r="A38" s="3" t="s">
        <v>38</v>
      </c>
    </row>
    <row r="39" spans="1:9">
      <c r="C39" s="3" t="s">
        <v>45</v>
      </c>
    </row>
    <row r="40" spans="1:9">
      <c r="B40" s="3">
        <f>+C40*D40</f>
        <v>150000</v>
      </c>
      <c r="C40" s="26">
        <v>500</v>
      </c>
      <c r="D40" s="4">
        <v>300</v>
      </c>
      <c r="E40" s="21"/>
      <c r="F40" s="4" t="s">
        <v>39</v>
      </c>
      <c r="G40" s="22"/>
      <c r="H40" s="3" t="s">
        <v>42</v>
      </c>
      <c r="I40" s="3">
        <f>800*700</f>
        <v>560000</v>
      </c>
    </row>
    <row r="41" spans="1:9">
      <c r="C41" s="26"/>
      <c r="D41" s="6"/>
      <c r="E41" s="23"/>
      <c r="F41" s="6">
        <v>800</v>
      </c>
      <c r="G41" s="24"/>
      <c r="H41" s="3" t="s">
        <v>41</v>
      </c>
      <c r="I41" s="3">
        <f>+F41*C46</f>
        <v>488000</v>
      </c>
    </row>
    <row r="42" spans="1:9" ht="16.8" thickBot="1">
      <c r="B42" s="3">
        <f>+C42*D42</f>
        <v>330000</v>
      </c>
      <c r="C42" s="26">
        <v>660</v>
      </c>
      <c r="D42" s="4">
        <v>500</v>
      </c>
      <c r="E42" s="22"/>
      <c r="F42" s="6"/>
      <c r="G42" s="24"/>
      <c r="H42" s="3" t="s">
        <v>43</v>
      </c>
      <c r="I42" s="20">
        <f>+I40-I41</f>
        <v>72000</v>
      </c>
    </row>
    <row r="43" spans="1:9" ht="16.8" thickTop="1">
      <c r="C43" s="26"/>
      <c r="D43" s="9"/>
      <c r="E43" s="25"/>
      <c r="F43" s="9"/>
      <c r="G43" s="25"/>
      <c r="I43" s="16" t="s">
        <v>16</v>
      </c>
    </row>
    <row r="44" spans="1:9">
      <c r="B44" s="3">
        <f>+C44*D44</f>
        <v>130000</v>
      </c>
      <c r="C44" s="26">
        <v>650</v>
      </c>
      <c r="D44" s="6">
        <v>200</v>
      </c>
      <c r="E44" s="23"/>
      <c r="F44" s="6" t="s">
        <v>40</v>
      </c>
      <c r="G44" s="24"/>
    </row>
    <row r="45" spans="1:9">
      <c r="C45" s="26"/>
      <c r="D45" s="9"/>
      <c r="E45" s="25"/>
      <c r="F45" s="9">
        <v>200</v>
      </c>
      <c r="G45" s="25"/>
    </row>
    <row r="46" spans="1:9" ht="16.8" thickBot="1">
      <c r="B46" s="20">
        <f>SUM(B40:B45)</f>
        <v>610000</v>
      </c>
      <c r="C46" s="26">
        <f>+B46/D46</f>
        <v>610</v>
      </c>
      <c r="D46" s="20">
        <f>SUM(D40:D45)</f>
        <v>1000</v>
      </c>
    </row>
    <row r="47" spans="1:9" ht="16.8" thickTop="1">
      <c r="E47" s="3" t="s">
        <v>44</v>
      </c>
    </row>
    <row r="50" spans="1:11">
      <c r="A50" s="3" t="s">
        <v>46</v>
      </c>
    </row>
    <row r="51" spans="1:11">
      <c r="E51" s="3" t="s">
        <v>47</v>
      </c>
    </row>
    <row r="52" spans="1:11">
      <c r="B52" s="3" t="s">
        <v>52</v>
      </c>
      <c r="C52" s="3" t="s">
        <v>53</v>
      </c>
      <c r="D52" s="4" t="s">
        <v>48</v>
      </c>
      <c r="E52" s="22"/>
      <c r="F52" s="4" t="s">
        <v>50</v>
      </c>
      <c r="G52" s="22"/>
      <c r="H52" s="3" t="s">
        <v>55</v>
      </c>
      <c r="I52" s="3">
        <f>1100*F53</f>
        <v>935000</v>
      </c>
    </row>
    <row r="53" spans="1:11">
      <c r="B53" s="3">
        <f>+C53*D53</f>
        <v>200000</v>
      </c>
      <c r="C53" s="26">
        <v>1000</v>
      </c>
      <c r="D53" s="9">
        <v>200</v>
      </c>
      <c r="E53" s="25"/>
      <c r="F53" s="6">
        <v>850</v>
      </c>
      <c r="G53" s="24"/>
      <c r="H53" s="23" t="s">
        <v>54</v>
      </c>
      <c r="I53" s="3">
        <f>+B57-I56</f>
        <v>980000</v>
      </c>
    </row>
    <row r="54" spans="1:11" ht="16.8" thickBot="1">
      <c r="D54" s="6" t="s">
        <v>49</v>
      </c>
      <c r="E54" s="23"/>
      <c r="F54" s="6"/>
      <c r="G54" s="24"/>
      <c r="H54" s="23" t="s">
        <v>56</v>
      </c>
      <c r="I54" s="20">
        <f>+I53-I52</f>
        <v>45000</v>
      </c>
      <c r="J54" s="16" t="s">
        <v>16</v>
      </c>
      <c r="K54" s="3" t="s">
        <v>57</v>
      </c>
    </row>
    <row r="55" spans="1:11" ht="16.8" thickTop="1">
      <c r="B55" s="3">
        <f>+C55*D55</f>
        <v>960000</v>
      </c>
      <c r="C55" s="26">
        <v>1200</v>
      </c>
      <c r="D55" s="6">
        <v>800</v>
      </c>
      <c r="E55" s="23"/>
      <c r="F55" s="4" t="s">
        <v>51</v>
      </c>
      <c r="G55" s="22"/>
      <c r="H55" s="23"/>
    </row>
    <row r="56" spans="1:11">
      <c r="D56" s="9"/>
      <c r="E56" s="14"/>
      <c r="F56" s="9">
        <f>+D53+D55-F53</f>
        <v>150</v>
      </c>
      <c r="G56" s="25"/>
      <c r="H56" s="23" t="s">
        <v>58</v>
      </c>
      <c r="I56" s="3">
        <f>+C55*F56</f>
        <v>180000</v>
      </c>
    </row>
    <row r="57" spans="1:11" ht="16.8" thickBot="1">
      <c r="B57" s="20">
        <f>SUM(B53:B56)</f>
        <v>1160000</v>
      </c>
    </row>
    <row r="58" spans="1:11" ht="16.8" thickTop="1"/>
    <row r="62" spans="1:11">
      <c r="A62" s="3" t="s">
        <v>46</v>
      </c>
    </row>
    <row r="64" spans="1:11">
      <c r="C64" s="3" t="s">
        <v>59</v>
      </c>
      <c r="H64" s="3" t="s">
        <v>77</v>
      </c>
    </row>
    <row r="65" spans="1:12">
      <c r="C65" s="4" t="s">
        <v>60</v>
      </c>
      <c r="D65" s="22"/>
      <c r="E65" s="4" t="s">
        <v>65</v>
      </c>
      <c r="F65" s="22"/>
      <c r="G65" s="21" t="s">
        <v>66</v>
      </c>
      <c r="H65" s="22"/>
      <c r="J65" s="3" t="s">
        <v>67</v>
      </c>
      <c r="K65" s="3" t="s">
        <v>64</v>
      </c>
    </row>
    <row r="66" spans="1:12">
      <c r="C66" s="9" t="s">
        <v>68</v>
      </c>
      <c r="D66" s="25" t="s">
        <v>69</v>
      </c>
      <c r="E66" s="9" t="s">
        <v>68</v>
      </c>
      <c r="F66" s="25" t="s">
        <v>69</v>
      </c>
      <c r="G66" s="14" t="s">
        <v>68</v>
      </c>
      <c r="H66" s="25" t="s">
        <v>69</v>
      </c>
    </row>
    <row r="67" spans="1:12">
      <c r="B67" s="4" t="s">
        <v>61</v>
      </c>
      <c r="C67" s="6">
        <v>10000</v>
      </c>
      <c r="D67" s="24"/>
      <c r="E67" s="6"/>
      <c r="F67" s="24"/>
      <c r="G67" s="23">
        <f>+C67</f>
        <v>10000</v>
      </c>
      <c r="H67" s="24"/>
      <c r="J67" s="10">
        <v>0.02</v>
      </c>
      <c r="K67" s="3">
        <f>+C67*J67</f>
        <v>200</v>
      </c>
      <c r="L67" s="3" t="s">
        <v>71</v>
      </c>
    </row>
    <row r="68" spans="1:12">
      <c r="B68" s="6" t="s">
        <v>62</v>
      </c>
      <c r="C68" s="6">
        <v>4000</v>
      </c>
      <c r="D68" s="24"/>
      <c r="E68" s="6"/>
      <c r="F68" s="24"/>
      <c r="G68" s="23">
        <f t="shared" ref="G68:G69" si="0">+C68</f>
        <v>4000</v>
      </c>
      <c r="H68" s="24"/>
      <c r="J68" s="10">
        <v>0.2</v>
      </c>
      <c r="K68" s="3">
        <f>+C68*J68</f>
        <v>800</v>
      </c>
      <c r="L68" s="3" t="s">
        <v>78</v>
      </c>
    </row>
    <row r="69" spans="1:12">
      <c r="B69" s="6" t="s">
        <v>63</v>
      </c>
      <c r="C69" s="6">
        <v>5000</v>
      </c>
      <c r="D69" s="24"/>
      <c r="E69" s="6"/>
      <c r="F69" s="24"/>
      <c r="G69" s="23">
        <f t="shared" si="0"/>
        <v>5000</v>
      </c>
      <c r="H69" s="24"/>
      <c r="J69" s="10">
        <v>0.2</v>
      </c>
      <c r="K69" s="3">
        <f>+C69*J69</f>
        <v>1000</v>
      </c>
      <c r="L69" s="3" t="s">
        <v>70</v>
      </c>
    </row>
    <row r="70" spans="1:12">
      <c r="B70" s="6" t="s">
        <v>72</v>
      </c>
      <c r="C70" s="6"/>
      <c r="D70" s="24">
        <v>50</v>
      </c>
      <c r="E70" s="6"/>
      <c r="F70" s="24">
        <f>+H70-D70</f>
        <v>950</v>
      </c>
      <c r="G70" s="23"/>
      <c r="H70" s="24">
        <f>+SUM(K67:K68)</f>
        <v>1000</v>
      </c>
    </row>
    <row r="71" spans="1:12">
      <c r="B71" s="9" t="s">
        <v>73</v>
      </c>
      <c r="C71" s="9"/>
      <c r="D71" s="25"/>
      <c r="E71" s="9"/>
      <c r="F71" s="27" t="s">
        <v>16</v>
      </c>
      <c r="G71" s="14"/>
      <c r="H71" s="25">
        <f>+K69</f>
        <v>1000</v>
      </c>
      <c r="I71" s="3" t="s">
        <v>74</v>
      </c>
    </row>
    <row r="73" spans="1:12">
      <c r="B73" s="3" t="s">
        <v>75</v>
      </c>
      <c r="C73" s="3" t="s">
        <v>76</v>
      </c>
      <c r="D73" s="3">
        <f>+F70</f>
        <v>950</v>
      </c>
      <c r="E73" s="3" t="s">
        <v>64</v>
      </c>
      <c r="F73" s="3">
        <f>+D73</f>
        <v>950</v>
      </c>
    </row>
    <row r="76" spans="1:12">
      <c r="A76" s="3" t="s">
        <v>79</v>
      </c>
    </row>
    <row r="77" spans="1:12">
      <c r="C77" s="3" t="s">
        <v>81</v>
      </c>
      <c r="D77" s="3" t="s">
        <v>82</v>
      </c>
      <c r="G77" s="23" t="s">
        <v>87</v>
      </c>
      <c r="H77" s="23"/>
      <c r="I77" s="23" t="s">
        <v>88</v>
      </c>
      <c r="J77" s="23"/>
    </row>
    <row r="78" spans="1:12">
      <c r="B78" s="3" t="s">
        <v>53</v>
      </c>
      <c r="C78" s="3">
        <v>1000</v>
      </c>
      <c r="D78" s="3">
        <v>1500</v>
      </c>
      <c r="F78" s="12" t="s">
        <v>93</v>
      </c>
      <c r="G78" s="23" t="s">
        <v>85</v>
      </c>
      <c r="H78" s="23">
        <f>+C78*C79</f>
        <v>1000000</v>
      </c>
      <c r="I78" s="23" t="s">
        <v>80</v>
      </c>
      <c r="J78" s="23">
        <f>+SUM(H78:H79)</f>
        <v>1100000</v>
      </c>
    </row>
    <row r="79" spans="1:12">
      <c r="B79" s="3" t="s">
        <v>83</v>
      </c>
      <c r="C79" s="3">
        <v>1000</v>
      </c>
      <c r="D79" s="3">
        <v>800</v>
      </c>
      <c r="F79" s="12"/>
      <c r="G79" s="23" t="s">
        <v>86</v>
      </c>
      <c r="H79" s="23">
        <f>+H78*C80</f>
        <v>100000</v>
      </c>
      <c r="I79" s="23"/>
      <c r="J79" s="23"/>
    </row>
    <row r="80" spans="1:12">
      <c r="B80" s="3" t="s">
        <v>84</v>
      </c>
      <c r="C80" s="10">
        <v>0.1</v>
      </c>
      <c r="D80" s="10">
        <v>0.1</v>
      </c>
      <c r="E80" s="10"/>
      <c r="F80" s="36"/>
      <c r="G80" s="23"/>
      <c r="H80" s="23"/>
      <c r="I80" s="23"/>
      <c r="J80" s="23"/>
    </row>
    <row r="81" spans="1:14">
      <c r="F81" s="12" t="s">
        <v>91</v>
      </c>
      <c r="G81" s="23" t="s">
        <v>80</v>
      </c>
      <c r="H81" s="23">
        <f>+SUM(J81:J82)</f>
        <v>1320000</v>
      </c>
      <c r="I81" s="23" t="s">
        <v>82</v>
      </c>
      <c r="J81" s="23">
        <f>+D78*D79</f>
        <v>1200000</v>
      </c>
    </row>
    <row r="82" spans="1:14">
      <c r="F82" s="12"/>
      <c r="G82" s="23"/>
      <c r="H82" s="23"/>
      <c r="I82" s="23" t="s">
        <v>90</v>
      </c>
      <c r="J82" s="23">
        <f>+J81*D80</f>
        <v>120000</v>
      </c>
    </row>
    <row r="83" spans="1:14">
      <c r="F83" s="12"/>
    </row>
    <row r="84" spans="1:14">
      <c r="F84" s="12" t="s">
        <v>92</v>
      </c>
      <c r="G84" s="3" t="s">
        <v>89</v>
      </c>
      <c r="H84" s="3">
        <f>+J84</f>
        <v>800000</v>
      </c>
      <c r="I84" s="3" t="s">
        <v>85</v>
      </c>
      <c r="J84" s="3">
        <f>+C78*800</f>
        <v>800000</v>
      </c>
    </row>
    <row r="86" spans="1:14">
      <c r="F86" s="12" t="s">
        <v>94</v>
      </c>
      <c r="G86" s="3" t="str">
        <f>+I82</f>
        <v>仮受消費税</v>
      </c>
      <c r="H86" s="3">
        <f>+J82</f>
        <v>120000</v>
      </c>
      <c r="I86" s="3" t="str">
        <f>+G79</f>
        <v>仮払消費税</v>
      </c>
      <c r="J86" s="3">
        <f>+H79</f>
        <v>100000</v>
      </c>
    </row>
    <row r="87" spans="1:14">
      <c r="I87" s="3" t="s">
        <v>80</v>
      </c>
      <c r="J87" s="3">
        <f>+H86-J86</f>
        <v>20000</v>
      </c>
      <c r="K87" s="16" t="s">
        <v>16</v>
      </c>
    </row>
    <row r="88" spans="1:14">
      <c r="F88" s="37" t="s">
        <v>95</v>
      </c>
    </row>
    <row r="89" spans="1:14">
      <c r="G89" s="3" t="s">
        <v>96</v>
      </c>
      <c r="I89" s="3">
        <f>+J81-H84</f>
        <v>400000</v>
      </c>
      <c r="J89" s="16" t="s">
        <v>97</v>
      </c>
    </row>
    <row r="92" spans="1:14">
      <c r="A92" s="3" t="s">
        <v>98</v>
      </c>
    </row>
    <row r="93" spans="1:14">
      <c r="C93" s="3" t="s">
        <v>104</v>
      </c>
      <c r="D93" s="10"/>
      <c r="J93" s="3" t="s">
        <v>105</v>
      </c>
      <c r="K93" s="10">
        <v>0.4</v>
      </c>
    </row>
    <row r="94" spans="1:14">
      <c r="C94" s="4" t="s">
        <v>99</v>
      </c>
      <c r="D94" s="21"/>
      <c r="E94" s="4" t="s">
        <v>101</v>
      </c>
      <c r="F94" s="22"/>
      <c r="J94" s="4" t="s">
        <v>99</v>
      </c>
      <c r="K94" s="21"/>
      <c r="L94" s="4" t="s">
        <v>101</v>
      </c>
      <c r="M94" s="22"/>
    </row>
    <row r="95" spans="1:14">
      <c r="B95" s="3">
        <v>98000</v>
      </c>
      <c r="C95" s="6"/>
      <c r="D95" s="23">
        <v>50</v>
      </c>
      <c r="E95" s="6"/>
      <c r="F95" s="24">
        <v>160</v>
      </c>
      <c r="G95" s="3">
        <f>+SUM(F95:F97)*C100</f>
        <v>340000</v>
      </c>
      <c r="I95" s="3">
        <v>52000</v>
      </c>
      <c r="J95" s="6"/>
      <c r="K95" s="23">
        <f>+D95*K93</f>
        <v>20</v>
      </c>
      <c r="L95" s="6"/>
      <c r="M95" s="24">
        <f>+F95</f>
        <v>160</v>
      </c>
      <c r="N95" s="3">
        <f>+SUM(M95:M97)*J100</f>
        <v>425000</v>
      </c>
    </row>
    <row r="96" spans="1:14">
      <c r="C96" s="6" t="s">
        <v>100</v>
      </c>
      <c r="D96" s="23"/>
      <c r="E96" s="6" t="s">
        <v>102</v>
      </c>
      <c r="F96" s="24"/>
      <c r="J96" s="6" t="s">
        <v>100</v>
      </c>
      <c r="K96" s="23"/>
      <c r="L96" s="6" t="s">
        <v>102</v>
      </c>
      <c r="M96" s="24"/>
    </row>
    <row r="97" spans="1:14">
      <c r="B97" s="3">
        <v>302000</v>
      </c>
      <c r="C97" s="6"/>
      <c r="D97" s="23">
        <v>150</v>
      </c>
      <c r="E97" s="6"/>
      <c r="F97" s="24">
        <v>10</v>
      </c>
      <c r="G97" s="3" t="s">
        <v>106</v>
      </c>
      <c r="J97" s="6"/>
      <c r="K97" s="23"/>
      <c r="L97" s="6"/>
      <c r="M97" s="24">
        <f>+F97</f>
        <v>10</v>
      </c>
      <c r="N97" s="3" t="s">
        <v>106</v>
      </c>
    </row>
    <row r="98" spans="1:14">
      <c r="C98" s="6"/>
      <c r="D98" s="23"/>
      <c r="E98" s="6" t="s">
        <v>103</v>
      </c>
      <c r="F98" s="24"/>
      <c r="I98" s="3">
        <v>403000</v>
      </c>
      <c r="J98" s="6"/>
      <c r="K98" s="23">
        <f>+SUM(M95:M99)-K95</f>
        <v>162</v>
      </c>
      <c r="L98" s="6" t="s">
        <v>103</v>
      </c>
      <c r="M98" s="24"/>
    </row>
    <row r="99" spans="1:14">
      <c r="C99" s="6"/>
      <c r="D99" s="23"/>
      <c r="E99" s="9"/>
      <c r="F99" s="25">
        <v>30</v>
      </c>
      <c r="G99" s="3">
        <f>+C100*F99</f>
        <v>60000</v>
      </c>
      <c r="J99" s="6"/>
      <c r="K99" s="23"/>
      <c r="L99" s="9"/>
      <c r="M99" s="25">
        <f>+F99*M100</f>
        <v>12</v>
      </c>
      <c r="N99" s="3">
        <f>+J100*M99</f>
        <v>30000</v>
      </c>
    </row>
    <row r="100" spans="1:14" ht="16.8" thickBot="1">
      <c r="B100" s="20">
        <f>SUM(B95:B99)</f>
        <v>400000</v>
      </c>
      <c r="C100" s="38">
        <f>+B100/D100</f>
        <v>2000</v>
      </c>
      <c r="D100" s="20">
        <f>SUM(D95:D99)</f>
        <v>200</v>
      </c>
      <c r="F100" s="10"/>
      <c r="I100" s="20">
        <f>SUM(I95:I99)</f>
        <v>455000</v>
      </c>
      <c r="J100" s="38">
        <f>+I100/K100</f>
        <v>2500</v>
      </c>
      <c r="K100" s="20">
        <f>SUM(K95:K99)</f>
        <v>182</v>
      </c>
      <c r="M100" s="10">
        <v>0.4</v>
      </c>
    </row>
    <row r="101" spans="1:14" ht="16.8" thickTop="1"/>
    <row r="102" spans="1:14">
      <c r="F102" s="12" t="s">
        <v>107</v>
      </c>
      <c r="G102" s="3">
        <f>+G95+N95</f>
        <v>765000</v>
      </c>
      <c r="H102" s="16" t="s">
        <v>108</v>
      </c>
    </row>
    <row r="105" spans="1:14">
      <c r="A105" s="3" t="s">
        <v>109</v>
      </c>
      <c r="K105" s="3" t="s">
        <v>135</v>
      </c>
    </row>
    <row r="106" spans="1:14">
      <c r="H106" s="3" t="s">
        <v>116</v>
      </c>
      <c r="I106" s="3">
        <v>4000</v>
      </c>
      <c r="J106" s="3" t="s">
        <v>119</v>
      </c>
      <c r="K106" s="3" t="s">
        <v>136</v>
      </c>
    </row>
    <row r="107" spans="1:14">
      <c r="B107" s="3" t="s">
        <v>110</v>
      </c>
      <c r="C107" s="3">
        <v>150000</v>
      </c>
      <c r="H107" s="3" t="s">
        <v>117</v>
      </c>
      <c r="I107" s="3">
        <v>40</v>
      </c>
      <c r="J107" s="3" t="s">
        <v>118</v>
      </c>
      <c r="K107" s="3" t="s">
        <v>7</v>
      </c>
      <c r="L107" s="10">
        <v>0.3</v>
      </c>
    </row>
    <row r="108" spans="1:14">
      <c r="B108" s="3" t="s">
        <v>111</v>
      </c>
      <c r="C108" s="3">
        <v>5</v>
      </c>
      <c r="H108" s="3" t="s">
        <v>120</v>
      </c>
      <c r="I108" s="3">
        <v>15</v>
      </c>
      <c r="J108" s="3" t="s">
        <v>118</v>
      </c>
      <c r="K108" s="39" t="s">
        <v>123</v>
      </c>
      <c r="L108" s="21">
        <f>+I106*I108</f>
        <v>60000</v>
      </c>
      <c r="M108" s="4" t="s">
        <v>122</v>
      </c>
      <c r="N108" s="22">
        <f>+I106*I107</f>
        <v>160000</v>
      </c>
    </row>
    <row r="109" spans="1:14">
      <c r="B109" s="3" t="s">
        <v>112</v>
      </c>
      <c r="C109" s="3">
        <f>+C107*0.1</f>
        <v>15000</v>
      </c>
      <c r="K109" s="40" t="s">
        <v>121</v>
      </c>
      <c r="L109" s="23">
        <f>+I110</f>
        <v>40000</v>
      </c>
      <c r="M109" s="6"/>
      <c r="N109" s="24"/>
    </row>
    <row r="110" spans="1:14">
      <c r="B110" s="12" t="s">
        <v>113</v>
      </c>
      <c r="C110" s="3">
        <f>+(C107-C109)/5</f>
        <v>27000</v>
      </c>
      <c r="H110" s="12" t="s">
        <v>121</v>
      </c>
      <c r="I110" s="3">
        <v>40000</v>
      </c>
      <c r="J110" s="3" t="s">
        <v>118</v>
      </c>
      <c r="K110" s="41" t="s">
        <v>124</v>
      </c>
      <c r="L110" s="42">
        <f>+C110</f>
        <v>27000</v>
      </c>
      <c r="M110" s="6"/>
      <c r="N110" s="24"/>
    </row>
    <row r="111" spans="1:14">
      <c r="K111" s="6" t="s">
        <v>125</v>
      </c>
      <c r="L111" s="23">
        <f>+N108-SUM(L108:L110)</f>
        <v>33000</v>
      </c>
      <c r="M111" s="6"/>
      <c r="N111" s="24"/>
    </row>
    <row r="112" spans="1:14">
      <c r="D112" s="8" t="s">
        <v>114</v>
      </c>
      <c r="E112" s="8" t="s">
        <v>29</v>
      </c>
      <c r="F112" s="8" t="s">
        <v>115</v>
      </c>
      <c r="G112" s="8" t="s">
        <v>31</v>
      </c>
      <c r="H112" s="8" t="s">
        <v>32</v>
      </c>
      <c r="I112" s="8" t="s">
        <v>33</v>
      </c>
      <c r="K112" s="6" t="s">
        <v>126</v>
      </c>
      <c r="L112" s="23" t="s">
        <v>6</v>
      </c>
      <c r="M112" s="6"/>
      <c r="N112" s="24"/>
    </row>
    <row r="113" spans="3:14">
      <c r="D113" s="5"/>
      <c r="E113" s="5"/>
      <c r="F113" s="5"/>
      <c r="G113" s="5"/>
      <c r="H113" s="5"/>
      <c r="I113" s="5"/>
      <c r="K113" s="9">
        <f>+L111*L107</f>
        <v>9900</v>
      </c>
      <c r="L113" s="14">
        <f>+L111-K113</f>
        <v>23100</v>
      </c>
      <c r="M113" s="9"/>
      <c r="N113" s="25"/>
    </row>
    <row r="114" spans="3:14" ht="16.8" thickBot="1">
      <c r="K114" s="3" t="s">
        <v>127</v>
      </c>
      <c r="L114" s="20">
        <f>+L110+L113</f>
        <v>50100</v>
      </c>
    </row>
    <row r="115" spans="3:14" ht="16.8" thickTop="1">
      <c r="C115" s="3" t="s">
        <v>110</v>
      </c>
      <c r="D115" s="3">
        <f>-C107</f>
        <v>-150000</v>
      </c>
    </row>
    <row r="116" spans="3:14">
      <c r="C116" s="12" t="s">
        <v>122</v>
      </c>
      <c r="E116" s="3">
        <f>+N108</f>
        <v>160000</v>
      </c>
      <c r="F116" s="3" t="s">
        <v>36</v>
      </c>
      <c r="G116" s="3" t="s">
        <v>36</v>
      </c>
      <c r="H116" s="3" t="s">
        <v>36</v>
      </c>
      <c r="I116" s="3" t="s">
        <v>36</v>
      </c>
    </row>
    <row r="117" spans="3:14">
      <c r="C117" s="12" t="s">
        <v>123</v>
      </c>
      <c r="E117" s="3">
        <f>-L108</f>
        <v>-60000</v>
      </c>
      <c r="F117" s="3" t="s">
        <v>36</v>
      </c>
      <c r="G117" s="3" t="s">
        <v>36</v>
      </c>
      <c r="H117" s="3" t="s">
        <v>36</v>
      </c>
      <c r="I117" s="3" t="s">
        <v>36</v>
      </c>
    </row>
    <row r="118" spans="3:14">
      <c r="C118" s="12" t="s">
        <v>128</v>
      </c>
      <c r="E118" s="3">
        <f>-L109</f>
        <v>-40000</v>
      </c>
      <c r="F118" s="3" t="s">
        <v>36</v>
      </c>
      <c r="G118" s="3" t="s">
        <v>36</v>
      </c>
      <c r="H118" s="3" t="s">
        <v>36</v>
      </c>
      <c r="I118" s="3" t="s">
        <v>36</v>
      </c>
    </row>
    <row r="119" spans="3:14">
      <c r="C119" s="12" t="s">
        <v>129</v>
      </c>
      <c r="E119" s="3">
        <f>-L110</f>
        <v>-27000</v>
      </c>
      <c r="F119" s="3" t="s">
        <v>36</v>
      </c>
      <c r="G119" s="3" t="s">
        <v>36</v>
      </c>
      <c r="H119" s="3" t="s">
        <v>36</v>
      </c>
      <c r="I119" s="3" t="s">
        <v>36</v>
      </c>
    </row>
    <row r="120" spans="3:14">
      <c r="C120" s="12" t="s">
        <v>125</v>
      </c>
      <c r="E120" s="43">
        <f>+SUM(E116:E119)</f>
        <v>33000</v>
      </c>
      <c r="F120" s="3" t="s">
        <v>36</v>
      </c>
      <c r="G120" s="3" t="s">
        <v>36</v>
      </c>
      <c r="H120" s="3" t="s">
        <v>36</v>
      </c>
      <c r="I120" s="3" t="s">
        <v>36</v>
      </c>
    </row>
    <row r="121" spans="3:14">
      <c r="C121" s="12" t="s">
        <v>126</v>
      </c>
      <c r="E121" s="3">
        <f>-K113</f>
        <v>-9900</v>
      </c>
      <c r="F121" s="3" t="s">
        <v>36</v>
      </c>
      <c r="G121" s="3" t="s">
        <v>36</v>
      </c>
      <c r="H121" s="3" t="s">
        <v>36</v>
      </c>
      <c r="I121" s="3" t="s">
        <v>36</v>
      </c>
    </row>
    <row r="122" spans="3:14">
      <c r="C122" s="12" t="s">
        <v>130</v>
      </c>
      <c r="E122" s="43">
        <f>+E120+E121</f>
        <v>23100</v>
      </c>
      <c r="F122" s="3" t="s">
        <v>36</v>
      </c>
      <c r="G122" s="3" t="s">
        <v>36</v>
      </c>
      <c r="H122" s="3" t="s">
        <v>36</v>
      </c>
      <c r="I122" s="3" t="s">
        <v>36</v>
      </c>
    </row>
    <row r="123" spans="3:14">
      <c r="C123" s="12" t="s">
        <v>131</v>
      </c>
      <c r="E123" s="3">
        <f>-E119</f>
        <v>27000</v>
      </c>
      <c r="F123" s="3" t="s">
        <v>36</v>
      </c>
      <c r="G123" s="3" t="s">
        <v>36</v>
      </c>
      <c r="H123" s="3" t="s">
        <v>36</v>
      </c>
      <c r="I123" s="3" t="s">
        <v>36</v>
      </c>
    </row>
    <row r="124" spans="3:14" ht="16.8" thickBot="1">
      <c r="C124" s="3" t="s">
        <v>127</v>
      </c>
      <c r="E124" s="20">
        <f>+E122+E123</f>
        <v>50100</v>
      </c>
      <c r="F124" s="3" t="s">
        <v>36</v>
      </c>
      <c r="G124" s="3" t="s">
        <v>36</v>
      </c>
      <c r="H124" s="3" t="s">
        <v>36</v>
      </c>
      <c r="I124" s="3" t="s">
        <v>36</v>
      </c>
    </row>
    <row r="125" spans="3:14" ht="16.8" thickTop="1">
      <c r="C125" s="12" t="s">
        <v>132</v>
      </c>
      <c r="E125" s="44">
        <v>4.32</v>
      </c>
      <c r="F125" s="45"/>
      <c r="G125" s="45"/>
      <c r="H125" s="45"/>
      <c r="I125" s="46"/>
    </row>
    <row r="126" spans="3:14">
      <c r="C126" s="12" t="s">
        <v>133</v>
      </c>
      <c r="E126" s="47"/>
      <c r="F126" s="47"/>
      <c r="G126" s="47"/>
      <c r="H126" s="47"/>
      <c r="I126" s="48">
        <f>+C109</f>
        <v>15000</v>
      </c>
    </row>
    <row r="127" spans="3:14">
      <c r="C127" s="12" t="s">
        <v>25</v>
      </c>
      <c r="E127" s="47"/>
      <c r="F127" s="47"/>
      <c r="G127" s="47"/>
      <c r="H127" s="47"/>
      <c r="I127" s="49">
        <v>0.78</v>
      </c>
    </row>
    <row r="128" spans="3:14">
      <c r="C128" s="3" t="s">
        <v>23</v>
      </c>
      <c r="D128" s="3">
        <f>SUM(E128:I128)</f>
        <v>228132</v>
      </c>
      <c r="E128" s="3">
        <f>+E124*E125</f>
        <v>216432</v>
      </c>
      <c r="I128" s="3">
        <f>+I126*I127</f>
        <v>11700</v>
      </c>
    </row>
    <row r="129" spans="1:12" ht="16.8" thickBot="1">
      <c r="C129" s="3" t="s">
        <v>24</v>
      </c>
      <c r="D129" s="20">
        <f>+SUM(D115:D128)</f>
        <v>78132</v>
      </c>
      <c r="E129" s="16" t="s">
        <v>108</v>
      </c>
    </row>
    <row r="130" spans="1:12" ht="16.8" thickTop="1"/>
    <row r="132" spans="1:12">
      <c r="A132" s="3" t="s">
        <v>134</v>
      </c>
    </row>
    <row r="133" spans="1:12">
      <c r="D133" s="3" t="s">
        <v>7</v>
      </c>
      <c r="E133" s="10">
        <v>0.3</v>
      </c>
    </row>
    <row r="134" spans="1:12">
      <c r="D134" s="3" t="s">
        <v>137</v>
      </c>
      <c r="F134" s="3" t="s">
        <v>143</v>
      </c>
      <c r="I134" s="3" t="s">
        <v>144</v>
      </c>
      <c r="K134" s="3" t="s">
        <v>150</v>
      </c>
      <c r="L134" s="10"/>
    </row>
    <row r="135" spans="1:12">
      <c r="C135" s="3" t="s">
        <v>138</v>
      </c>
      <c r="D135" s="3">
        <v>10000</v>
      </c>
      <c r="I135" s="12" t="s">
        <v>145</v>
      </c>
      <c r="J135" s="3">
        <v>3000</v>
      </c>
      <c r="K135" s="3">
        <f>+J135*E133</f>
        <v>900</v>
      </c>
    </row>
    <row r="136" spans="1:12">
      <c r="C136" s="3" t="s">
        <v>141</v>
      </c>
      <c r="D136" s="3">
        <v>1000</v>
      </c>
      <c r="I136" s="12" t="s">
        <v>149</v>
      </c>
      <c r="J136" s="3">
        <f>-J135</f>
        <v>-3000</v>
      </c>
      <c r="K136" s="3" t="s">
        <v>151</v>
      </c>
    </row>
    <row r="137" spans="1:12">
      <c r="D137" s="3" t="s">
        <v>139</v>
      </c>
      <c r="E137" s="3" t="s">
        <v>140</v>
      </c>
      <c r="F137" s="3" t="s">
        <v>139</v>
      </c>
      <c r="G137" s="3" t="s">
        <v>140</v>
      </c>
      <c r="I137" s="12" t="s">
        <v>146</v>
      </c>
      <c r="J137" s="3">
        <v>3300</v>
      </c>
      <c r="K137" s="3">
        <f>+K138-K135</f>
        <v>90</v>
      </c>
      <c r="L137" s="16" t="s">
        <v>37</v>
      </c>
    </row>
    <row r="138" spans="1:12" ht="16.8" thickBot="1">
      <c r="C138" s="3" t="s">
        <v>111</v>
      </c>
      <c r="D138" s="3">
        <v>5</v>
      </c>
      <c r="E138" s="3">
        <v>4</v>
      </c>
      <c r="F138" s="3">
        <v>5</v>
      </c>
      <c r="G138" s="3">
        <v>6</v>
      </c>
      <c r="I138" s="3" t="s">
        <v>147</v>
      </c>
      <c r="J138" s="20">
        <f>+SUM(J135:J137)</f>
        <v>3300</v>
      </c>
      <c r="K138" s="20">
        <f>+J138*E133</f>
        <v>990</v>
      </c>
    </row>
    <row r="139" spans="1:12" ht="16.8" thickTop="1">
      <c r="C139" s="12" t="s">
        <v>142</v>
      </c>
      <c r="D139" s="3">
        <f>+($D$135-$D$136)/D138</f>
        <v>1800</v>
      </c>
      <c r="E139" s="3">
        <f>+($D$135-$D$136)/E138</f>
        <v>2250</v>
      </c>
      <c r="F139" s="3">
        <f>+($D$135-$D$136)/F138</f>
        <v>1800</v>
      </c>
      <c r="G139" s="3">
        <f>+($D$135-$D$136)/G138</f>
        <v>1500</v>
      </c>
    </row>
    <row r="140" spans="1:12">
      <c r="C140" s="3" t="s">
        <v>152</v>
      </c>
      <c r="D140" s="3" t="s">
        <v>154</v>
      </c>
      <c r="F140" s="3">
        <f>+F139-G139</f>
        <v>300</v>
      </c>
    </row>
    <row r="141" spans="1:12">
      <c r="C141" s="3" t="s">
        <v>148</v>
      </c>
    </row>
    <row r="142" spans="1:12">
      <c r="C142" s="3" t="s">
        <v>153</v>
      </c>
      <c r="F142" s="3">
        <f>+F140*E133</f>
        <v>90</v>
      </c>
      <c r="G142" s="3" t="s">
        <v>155</v>
      </c>
    </row>
  </sheetData>
  <mergeCells count="4">
    <mergeCell ref="I11:I12"/>
    <mergeCell ref="D33:H33"/>
    <mergeCell ref="D34:H34"/>
    <mergeCell ref="E125:I125"/>
  </mergeCells>
  <phoneticPr fontId="2"/>
  <conditionalFormatting sqref="A11:C12 E12:H12 A33:D34 B40:G40 A65:E65 A89:E89 A125:E127 A106:J124 J125:J127 A134:B134 A141:B141 K139:L139 A142:F1048576 D141:F141 A128:J132 I136:L138 D134:F134 A133:E133 G133:J133 A136:H139 A140:F140 A135:L135 K134:L134 I134 H140:L140 A1:XFD10 E11:XFD11 J12:XFD12 A13:XFD32 I33:XFD34 A35:XFD39 I40:XFD40 A41:XFD52 C53:XFD55 A56:XFD64 G65:XFD65 G89:XFD89 A66:XFD88 A90:XFD105 K106:XFD132 M133:XFD140 G141:XFD1048576">
    <cfRule type="expression" dxfId="0" priority="1">
      <formula>+_xlfn.ISFORMULA(A1)</formula>
    </cfRule>
  </conditionalFormatting>
  <pageMargins left="0.25" right="0.25" top="0.75" bottom="0.75" header="0.3" footer="0.3"/>
  <pageSetup paperSize="9" scale="74" fitToHeight="0" orientation="portrait" r:id="rId1"/>
  <ignoredErrors>
    <ignoredError sqref="C46 C100 J10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R7計算問題</vt:lpstr>
      <vt:lpstr>'R7計算問題'!Print_Area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2026-01-04T03:38:21Z</cp:lastPrinted>
  <dcterms:created xsi:type="dcterms:W3CDTF">2026-01-03T07:36:01Z</dcterms:created>
  <dcterms:modified xsi:type="dcterms:W3CDTF">2026-01-04T03:38:28Z</dcterms:modified>
</cp:coreProperties>
</file>