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66c8c6a82da1b84/デスクトップ/"/>
    </mc:Choice>
  </mc:AlternateContent>
  <xr:revisionPtr revIDLastSave="443" documentId="8_{29AD13ED-AEED-4CE6-AE8A-97F1692AE16A}" xr6:coauthVersionLast="47" xr6:coauthVersionMax="47" xr10:uidLastSave="{5DFFBC42-EBB5-4005-AC6F-6E8190257F0A}"/>
  <bookViews>
    <workbookView xWindow="-110" yWindow="-110" windowWidth="25820" windowHeight="15500" xr2:uid="{E8A11F3F-00A1-4285-A149-B158D5C9F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F14" i="1" s="1"/>
  <c r="D14" i="1" s="1"/>
  <c r="E6" i="1"/>
  <c r="E5" i="1"/>
  <c r="F12" i="1" s="1"/>
  <c r="D12" i="1" s="1"/>
  <c r="F22" i="1"/>
  <c r="F21" i="1"/>
  <c r="D21" i="1"/>
  <c r="D19" i="1"/>
  <c r="D18" i="1"/>
  <c r="F18" i="1"/>
  <c r="J30" i="1"/>
  <c r="J32" i="1" s="1"/>
  <c r="D35" i="1"/>
  <c r="E32" i="1"/>
  <c r="E31" i="1"/>
  <c r="E30" i="1"/>
  <c r="G34" i="1"/>
  <c r="E44" i="1"/>
  <c r="E43" i="1"/>
  <c r="J45" i="1"/>
  <c r="D47" i="1"/>
  <c r="C60" i="1"/>
  <c r="C59" i="1"/>
  <c r="I56" i="1"/>
  <c r="G57" i="1"/>
  <c r="E53" i="1"/>
  <c r="F70" i="1"/>
  <c r="G83" i="1"/>
  <c r="J80" i="1" s="1"/>
  <c r="D79" i="1" s="1"/>
  <c r="E77" i="1"/>
  <c r="E91" i="1"/>
  <c r="D91" i="1"/>
  <c r="D112" i="1"/>
  <c r="K107" i="1" s="1"/>
  <c r="C106" i="1"/>
  <c r="J98" i="1"/>
  <c r="D111" i="1" s="1"/>
  <c r="K106" i="1" s="1"/>
  <c r="G98" i="1"/>
  <c r="D108" i="1" s="1"/>
  <c r="M106" i="1" s="1"/>
  <c r="C98" i="1"/>
  <c r="C99" i="1" s="1"/>
  <c r="D110" i="1" s="1"/>
  <c r="D115" i="1" s="1"/>
  <c r="C61" i="1" l="1"/>
  <c r="I61" i="1" s="1"/>
  <c r="E35" i="1"/>
  <c r="B35" i="1" s="1"/>
  <c r="H33" i="1" s="1"/>
  <c r="J33" i="1" s="1"/>
  <c r="K43" i="1"/>
  <c r="K44" i="1" s="1"/>
  <c r="C91" i="1"/>
  <c r="C92" i="1" s="1"/>
  <c r="E56" i="1"/>
  <c r="I57" i="1" s="1"/>
  <c r="D81" i="1"/>
  <c r="K108" i="1"/>
  <c r="K109" i="1" s="1"/>
  <c r="H116" i="1"/>
  <c r="H117" i="1" s="1"/>
  <c r="H119" i="1" s="1"/>
  <c r="D113" i="1"/>
  <c r="D114" i="1" s="1"/>
  <c r="D117" i="1" s="1"/>
  <c r="D119" i="1" s="1"/>
  <c r="I52" i="1" l="1"/>
  <c r="H34" i="1"/>
  <c r="C119" i="1"/>
  <c r="C120" i="1" s="1"/>
  <c r="K111" i="1"/>
  <c r="K112" i="1" s="1"/>
  <c r="J111" i="1"/>
</calcChain>
</file>

<file path=xl/sharedStrings.xml><?xml version="1.0" encoding="utf-8"?>
<sst xmlns="http://schemas.openxmlformats.org/spreadsheetml/2006/main" count="210" uniqueCount="158">
  <si>
    <t>第18問</t>
    <rPh sb="0" eb="1">
      <t>ダイ</t>
    </rPh>
    <rPh sb="3" eb="4">
      <t>モン</t>
    </rPh>
    <phoneticPr fontId="2"/>
  </si>
  <si>
    <t>NPV</t>
    <phoneticPr fontId="2"/>
  </si>
  <si>
    <t>初期投資額</t>
    <rPh sb="0" eb="5">
      <t>ショキトウシガク</t>
    </rPh>
    <phoneticPr fontId="2"/>
  </si>
  <si>
    <t>残存価額</t>
    <rPh sb="0" eb="2">
      <t>ザンゾン</t>
    </rPh>
    <rPh sb="2" eb="4">
      <t>カガク</t>
    </rPh>
    <phoneticPr fontId="2"/>
  </si>
  <si>
    <t>減価償却費</t>
    <rPh sb="0" eb="4">
      <t>ゲンカショウキャク</t>
    </rPh>
    <rPh sb="4" eb="5">
      <t>ヒ</t>
    </rPh>
    <phoneticPr fontId="2"/>
  </si>
  <si>
    <t>耐用年数</t>
    <rPh sb="0" eb="2">
      <t>タイヨウ</t>
    </rPh>
    <rPh sb="2" eb="4">
      <t>ネンスウ</t>
    </rPh>
    <phoneticPr fontId="2"/>
  </si>
  <si>
    <t>CIF</t>
    <phoneticPr fontId="2"/>
  </si>
  <si>
    <t>COF</t>
    <phoneticPr fontId="2"/>
  </si>
  <si>
    <t>変動費単価</t>
    <rPh sb="0" eb="3">
      <t>ヘンドウヒ</t>
    </rPh>
    <rPh sb="3" eb="5">
      <t>タンカ</t>
    </rPh>
    <phoneticPr fontId="2"/>
  </si>
  <si>
    <t>個数</t>
    <rPh sb="0" eb="2">
      <t>コスウ</t>
    </rPh>
    <phoneticPr fontId="2"/>
  </si>
  <si>
    <t>売上単価</t>
    <rPh sb="0" eb="2">
      <t>ウリアゲ</t>
    </rPh>
    <rPh sb="2" eb="4">
      <t>タンカ</t>
    </rPh>
    <phoneticPr fontId="2"/>
  </si>
  <si>
    <t>売上個数</t>
    <rPh sb="0" eb="2">
      <t>ウリアゲ</t>
    </rPh>
    <rPh sb="2" eb="4">
      <t>コスウ</t>
    </rPh>
    <phoneticPr fontId="2"/>
  </si>
  <si>
    <t>売上高</t>
    <rPh sb="0" eb="3">
      <t>ウリアゲダカ</t>
    </rPh>
    <phoneticPr fontId="2"/>
  </si>
  <si>
    <t>固定費</t>
    <rPh sb="0" eb="3">
      <t>コテイヒ</t>
    </rPh>
    <phoneticPr fontId="2"/>
  </si>
  <si>
    <t>Y0</t>
    <phoneticPr fontId="2"/>
  </si>
  <si>
    <t>Y1</t>
    <phoneticPr fontId="2"/>
  </si>
  <si>
    <t>Y2</t>
  </si>
  <si>
    <t>Y3</t>
  </si>
  <si>
    <t>Y4</t>
  </si>
  <si>
    <t>Y5</t>
  </si>
  <si>
    <t>初期投資</t>
    <rPh sb="0" eb="4">
      <t>ショキトウシ</t>
    </rPh>
    <phoneticPr fontId="2"/>
  </si>
  <si>
    <t>減価償却費</t>
    <rPh sb="0" eb="5">
      <t>ゲンカショウキャクヒ</t>
    </rPh>
    <phoneticPr fontId="2"/>
  </si>
  <si>
    <t>変動費</t>
    <rPh sb="0" eb="3">
      <t>ヘンドウヒ</t>
    </rPh>
    <phoneticPr fontId="2"/>
  </si>
  <si>
    <t>営業利益</t>
    <rPh sb="0" eb="2">
      <t>エイギョウ</t>
    </rPh>
    <rPh sb="2" eb="4">
      <t>リエキ</t>
    </rPh>
    <phoneticPr fontId="2"/>
  </si>
  <si>
    <t>税引後〃</t>
    <rPh sb="0" eb="3">
      <t>ゼイビキゴ</t>
    </rPh>
    <phoneticPr fontId="2"/>
  </si>
  <si>
    <t>減価償却費足し戻し</t>
    <rPh sb="0" eb="5">
      <t>ゲンカショウキャクヒ</t>
    </rPh>
    <rPh sb="5" eb="6">
      <t>タ</t>
    </rPh>
    <rPh sb="7" eb="8">
      <t>モド</t>
    </rPh>
    <phoneticPr fontId="2"/>
  </si>
  <si>
    <t>税引後CIF</t>
    <rPh sb="0" eb="3">
      <t>ゼイビキゴ</t>
    </rPh>
    <phoneticPr fontId="2"/>
  </si>
  <si>
    <t>年金現価係数</t>
    <rPh sb="0" eb="2">
      <t>ネンキン</t>
    </rPh>
    <rPh sb="2" eb="4">
      <t>ゲンカ</t>
    </rPh>
    <rPh sb="4" eb="6">
      <t>ケイスウ</t>
    </rPh>
    <phoneticPr fontId="2"/>
  </si>
  <si>
    <t>年金現価係数</t>
    <rPh sb="0" eb="2">
      <t>ネンキン</t>
    </rPh>
    <rPh sb="2" eb="6">
      <t>ゲンカケイスウ</t>
    </rPh>
    <phoneticPr fontId="2"/>
  </si>
  <si>
    <t>PV</t>
    <phoneticPr fontId="2"/>
  </si>
  <si>
    <t>設備売却</t>
    <rPh sb="0" eb="2">
      <t>セツビ</t>
    </rPh>
    <rPh sb="2" eb="4">
      <t>バイキャク</t>
    </rPh>
    <phoneticPr fontId="2"/>
  </si>
  <si>
    <t>残存価額ちょうどで販売するのでTSなし</t>
    <rPh sb="0" eb="2">
      <t>ザンゾン</t>
    </rPh>
    <rPh sb="2" eb="4">
      <t>カガク</t>
    </rPh>
    <rPh sb="9" eb="11">
      <t>ハンバイ</t>
    </rPh>
    <phoneticPr fontId="2"/>
  </si>
  <si>
    <t>正解○エ</t>
    <rPh sb="0" eb="2">
      <t>セイカイ</t>
    </rPh>
    <phoneticPr fontId="2"/>
  </si>
  <si>
    <t>千円</t>
    <rPh sb="0" eb="2">
      <t>センエン</t>
    </rPh>
    <phoneticPr fontId="2"/>
  </si>
  <si>
    <t>税金分</t>
    <rPh sb="0" eb="3">
      <t>ゼイキンブン</t>
    </rPh>
    <phoneticPr fontId="2"/>
  </si>
  <si>
    <t>税引後</t>
    <rPh sb="0" eb="3">
      <t>ゼイビキゴ</t>
    </rPh>
    <phoneticPr fontId="2"/>
  </si>
  <si>
    <t>※Ⅳ第3問NPVでは毎年のCIFが変動するのでタイムテーブルを描く</t>
    <rPh sb="2" eb="3">
      <t>ダイ</t>
    </rPh>
    <rPh sb="4" eb="5">
      <t>モン</t>
    </rPh>
    <rPh sb="10" eb="12">
      <t>マイトシ</t>
    </rPh>
    <rPh sb="17" eb="19">
      <t>ヘンドウ</t>
    </rPh>
    <rPh sb="31" eb="32">
      <t>エガ</t>
    </rPh>
    <phoneticPr fontId="2"/>
  </si>
  <si>
    <t>事前整理①投資額</t>
    <rPh sb="0" eb="2">
      <t>ジゼン</t>
    </rPh>
    <rPh sb="2" eb="4">
      <t>セイリ</t>
    </rPh>
    <rPh sb="5" eb="8">
      <t>トウシガク</t>
    </rPh>
    <phoneticPr fontId="2"/>
  </si>
  <si>
    <t>事前整理② CIF・COFの算定(当問ではCIF＝営業利益と考えて良い)</t>
    <rPh sb="0" eb="2">
      <t>ジゼン</t>
    </rPh>
    <rPh sb="2" eb="4">
      <t>セイリ</t>
    </rPh>
    <rPh sb="14" eb="16">
      <t>サンテイ</t>
    </rPh>
    <rPh sb="17" eb="19">
      <t>トウモン</t>
    </rPh>
    <rPh sb="25" eb="27">
      <t>エイギョウ</t>
    </rPh>
    <rPh sb="27" eb="29">
      <t>リエキ</t>
    </rPh>
    <rPh sb="30" eb="31">
      <t>カンガ</t>
    </rPh>
    <rPh sb="33" eb="34">
      <t>ヨ</t>
    </rPh>
    <phoneticPr fontId="2"/>
  </si>
  <si>
    <t>&lt;CIF&gt;</t>
    <phoneticPr fontId="2"/>
  </si>
  <si>
    <t>&lt;COF&gt;</t>
    <phoneticPr fontId="2"/>
  </si>
  <si>
    <t>&lt;営業利益&gt;</t>
    <rPh sb="1" eb="3">
      <t>エイギョウ</t>
    </rPh>
    <rPh sb="3" eb="5">
      <t>リエキ</t>
    </rPh>
    <phoneticPr fontId="2"/>
  </si>
  <si>
    <t>&lt;税引後CIF&gt;</t>
    <rPh sb="1" eb="4">
      <t>ゼイビキゴ</t>
    </rPh>
    <phoneticPr fontId="2"/>
  </si>
  <si>
    <t>当問ではY1～Y5のCIFが変動しないので、</t>
    <rPh sb="0" eb="2">
      <t>トウモン</t>
    </rPh>
    <rPh sb="14" eb="16">
      <t>ヘンドウ</t>
    </rPh>
    <phoneticPr fontId="2"/>
  </si>
  <si>
    <t>税引後CIFボックスを描いて答を求めても良い</t>
    <rPh sb="14" eb="15">
      <t>コタ</t>
    </rPh>
    <rPh sb="16" eb="17">
      <t>モト</t>
    </rPh>
    <phoneticPr fontId="2"/>
  </si>
  <si>
    <t>本番～タイムテーブルを描いてNPVを求める</t>
    <rPh sb="0" eb="2">
      <t>ホンバン</t>
    </rPh>
    <rPh sb="11" eb="12">
      <t>カ</t>
    </rPh>
    <rPh sb="18" eb="19">
      <t>モト</t>
    </rPh>
    <phoneticPr fontId="2"/>
  </si>
  <si>
    <t>｢事例Ⅳ｣第3問で頻出のNPV計算。一昔前の事例Ⅳクラスの問題になるので、試験上は手計算にムキにならず、およその感覚でア～エを選ぶようにする。</t>
    <rPh sb="1" eb="3">
      <t>ジレイ</t>
    </rPh>
    <rPh sb="5" eb="6">
      <t>ダイ</t>
    </rPh>
    <rPh sb="7" eb="8">
      <t>モン</t>
    </rPh>
    <rPh sb="9" eb="11">
      <t>ヒンシュツ</t>
    </rPh>
    <rPh sb="15" eb="17">
      <t>ケイサン</t>
    </rPh>
    <rPh sb="18" eb="21">
      <t>ヒトムカシマエ</t>
    </rPh>
    <rPh sb="22" eb="24">
      <t>ジレイ</t>
    </rPh>
    <rPh sb="29" eb="31">
      <t>モンダイ</t>
    </rPh>
    <rPh sb="37" eb="39">
      <t>シケン</t>
    </rPh>
    <rPh sb="39" eb="40">
      <t>ジョウ</t>
    </rPh>
    <rPh sb="41" eb="44">
      <t>テケイサン</t>
    </rPh>
    <rPh sb="56" eb="58">
      <t>カンカク</t>
    </rPh>
    <rPh sb="63" eb="64">
      <t>エラ</t>
    </rPh>
    <phoneticPr fontId="2"/>
  </si>
  <si>
    <t>第17問</t>
    <rPh sb="0" eb="1">
      <t>ダイ</t>
    </rPh>
    <rPh sb="3" eb="4">
      <t>モン</t>
    </rPh>
    <phoneticPr fontId="2"/>
  </si>
  <si>
    <t>初期投資</t>
    <rPh sb="0" eb="2">
      <t>ショキ</t>
    </rPh>
    <rPh sb="2" eb="4">
      <t>トウシ</t>
    </rPh>
    <phoneticPr fontId="2"/>
  </si>
  <si>
    <t>複利現価係数</t>
    <rPh sb="0" eb="2">
      <t>フクリ</t>
    </rPh>
    <rPh sb="2" eb="4">
      <t>ゲンカ</t>
    </rPh>
    <rPh sb="4" eb="6">
      <t>ケイスウ</t>
    </rPh>
    <phoneticPr fontId="2"/>
  </si>
  <si>
    <t>正解○イ</t>
    <rPh sb="0" eb="2">
      <t>セイカイ</t>
    </rPh>
    <phoneticPr fontId="2"/>
  </si>
  <si>
    <t>NPVの基本問題。PVの1,034、1,936をおよそどの程度簡単に筆算するかがカギ</t>
    <rPh sb="4" eb="6">
      <t>キホン</t>
    </rPh>
    <rPh sb="6" eb="8">
      <t>モンダイ</t>
    </rPh>
    <rPh sb="29" eb="31">
      <t>テイド</t>
    </rPh>
    <rPh sb="31" eb="33">
      <t>カンタン</t>
    </rPh>
    <rPh sb="34" eb="36">
      <t>ヒッサン</t>
    </rPh>
    <phoneticPr fontId="2"/>
  </si>
  <si>
    <t>第16問</t>
    <rPh sb="0" eb="1">
      <t>ダイ</t>
    </rPh>
    <rPh sb="3" eb="4">
      <t>モン</t>
    </rPh>
    <phoneticPr fontId="2"/>
  </si>
  <si>
    <t>WACC</t>
    <phoneticPr fontId="2"/>
  </si>
  <si>
    <t>負債</t>
    <rPh sb="0" eb="2">
      <t>フサイ</t>
    </rPh>
    <phoneticPr fontId="2"/>
  </si>
  <si>
    <t>株主資本</t>
    <rPh sb="0" eb="2">
      <t>カブヌシ</t>
    </rPh>
    <rPh sb="2" eb="4">
      <t>シホン</t>
    </rPh>
    <phoneticPr fontId="2"/>
  </si>
  <si>
    <t>資本コスト</t>
    <rPh sb="0" eb="2">
      <t>シホン</t>
    </rPh>
    <phoneticPr fontId="2"/>
  </si>
  <si>
    <t>企業価値</t>
    <rPh sb="0" eb="4">
      <t>キギョウカチ</t>
    </rPh>
    <phoneticPr fontId="2"/>
  </si>
  <si>
    <t>＝</t>
    <phoneticPr fontId="2"/>
  </si>
  <si>
    <t>配当割引モデル(定額)</t>
    <rPh sb="0" eb="2">
      <t>ハイトウ</t>
    </rPh>
    <rPh sb="2" eb="4">
      <t>ワリビキ</t>
    </rPh>
    <rPh sb="8" eb="10">
      <t>テイガク</t>
    </rPh>
    <phoneticPr fontId="2"/>
  </si>
  <si>
    <t>要求利益率r</t>
    <rPh sb="0" eb="2">
      <t>ヨウキュウ</t>
    </rPh>
    <rPh sb="2" eb="4">
      <t>リエキ</t>
    </rPh>
    <rPh sb="4" eb="5">
      <t>リツ</t>
    </rPh>
    <phoneticPr fontId="2"/>
  </si>
  <si>
    <t>配当金D</t>
    <rPh sb="0" eb="3">
      <t>ハイトウキン</t>
    </rPh>
    <phoneticPr fontId="2"/>
  </si>
  <si>
    <t>円/一株</t>
    <rPh sb="0" eb="1">
      <t>エン</t>
    </rPh>
    <rPh sb="2" eb="4">
      <t>ヒトカブ</t>
    </rPh>
    <phoneticPr fontId="2"/>
  </si>
  <si>
    <t>万円</t>
    <rPh sb="0" eb="1">
      <t>マン</t>
    </rPh>
    <rPh sb="1" eb="2">
      <t>エン</t>
    </rPh>
    <phoneticPr fontId="2"/>
  </si>
  <si>
    <t>発行済株式数</t>
    <rPh sb="0" eb="3">
      <t>ハッコウスミ</t>
    </rPh>
    <rPh sb="3" eb="6">
      <t>カブシキスウ</t>
    </rPh>
    <phoneticPr fontId="2"/>
  </si>
  <si>
    <t>←ここを求める</t>
    <rPh sb="4" eb="5">
      <t>モト</t>
    </rPh>
    <phoneticPr fontId="2"/>
  </si>
  <si>
    <t>【NPV】</t>
    <phoneticPr fontId="2"/>
  </si>
  <si>
    <t>【企業価値】</t>
    <rPh sb="1" eb="5">
      <t>キギョウカチ</t>
    </rPh>
    <phoneticPr fontId="2"/>
  </si>
  <si>
    <t>WACCの計算のうち、株主資本コストを配当割引モデルで求めさせる、ファイナンスの良基本問題であり、第4問企業価値の出題可能性あり</t>
    <rPh sb="5" eb="7">
      <t>ケイサン</t>
    </rPh>
    <rPh sb="11" eb="13">
      <t>カブヌシ</t>
    </rPh>
    <rPh sb="13" eb="15">
      <t>シホン</t>
    </rPh>
    <rPh sb="19" eb="21">
      <t>ハイトウ</t>
    </rPh>
    <rPh sb="21" eb="23">
      <t>ワリビキ</t>
    </rPh>
    <rPh sb="27" eb="28">
      <t>モト</t>
    </rPh>
    <rPh sb="40" eb="41">
      <t>リョウ</t>
    </rPh>
    <rPh sb="41" eb="43">
      <t>キホン</t>
    </rPh>
    <rPh sb="43" eb="45">
      <t>モンダイ</t>
    </rPh>
    <rPh sb="49" eb="50">
      <t>ダイ</t>
    </rPh>
    <rPh sb="51" eb="52">
      <t>モン</t>
    </rPh>
    <rPh sb="52" eb="56">
      <t>キギョウカチ</t>
    </rPh>
    <rPh sb="57" eb="59">
      <t>シュツダイ</t>
    </rPh>
    <rPh sb="59" eb="62">
      <t>カノウセイ</t>
    </rPh>
    <phoneticPr fontId="2"/>
  </si>
  <si>
    <t>第14問</t>
    <rPh sb="0" eb="1">
      <t>ダイ</t>
    </rPh>
    <rPh sb="3" eb="4">
      <t>モン</t>
    </rPh>
    <phoneticPr fontId="2"/>
  </si>
  <si>
    <t>リース</t>
    <phoneticPr fontId="2"/>
  </si>
  <si>
    <t>受取リース料</t>
    <rPh sb="0" eb="2">
      <t>ウケトリ</t>
    </rPh>
    <rPh sb="5" eb="6">
      <t>リョウ</t>
    </rPh>
    <phoneticPr fontId="2"/>
  </si>
  <si>
    <t>機械取得額</t>
    <rPh sb="0" eb="2">
      <t>キカイ</t>
    </rPh>
    <rPh sb="2" eb="4">
      <t>シュトク</t>
    </rPh>
    <rPh sb="4" eb="5">
      <t>ガク</t>
    </rPh>
    <phoneticPr fontId="2"/>
  </si>
  <si>
    <t>X</t>
    <phoneticPr fontId="2"/>
  </si>
  <si>
    <t>4.45X</t>
    <phoneticPr fontId="2"/>
  </si>
  <si>
    <t>現在会計界を騒がせるリースからの出題。リースの簿記論点を追いかけだすとキリがないが、当問はNPV応用の感度分析で求まる。</t>
    <rPh sb="0" eb="2">
      <t>ゲンザイ</t>
    </rPh>
    <rPh sb="2" eb="5">
      <t>カイケイカイ</t>
    </rPh>
    <rPh sb="6" eb="7">
      <t>サワ</t>
    </rPh>
    <rPh sb="16" eb="18">
      <t>シュツダイ</t>
    </rPh>
    <rPh sb="23" eb="27">
      <t>ボキロンテン</t>
    </rPh>
    <rPh sb="28" eb="29">
      <t>オ</t>
    </rPh>
    <rPh sb="42" eb="44">
      <t>トウモン</t>
    </rPh>
    <rPh sb="48" eb="50">
      <t>オウヨウ</t>
    </rPh>
    <rPh sb="51" eb="53">
      <t>カンド</t>
    </rPh>
    <rPh sb="53" eb="55">
      <t>ブンセキ</t>
    </rPh>
    <rPh sb="56" eb="57">
      <t>モト</t>
    </rPh>
    <phoneticPr fontId="2"/>
  </si>
  <si>
    <t>4.45X=500となるXを求めるので。</t>
    <rPh sb="14" eb="15">
      <t>モト</t>
    </rPh>
    <phoneticPr fontId="2"/>
  </si>
  <si>
    <t>X＝</t>
    <phoneticPr fontId="2"/>
  </si>
  <si>
    <t>正解○ウ</t>
    <rPh sb="0" eb="2">
      <t>セイカイ</t>
    </rPh>
    <phoneticPr fontId="2"/>
  </si>
  <si>
    <t>※R7以降は｢リース｣直球での出題可能性もあり？</t>
    <rPh sb="3" eb="5">
      <t>イコウ</t>
    </rPh>
    <rPh sb="11" eb="13">
      <t>チョッキュウ</t>
    </rPh>
    <rPh sb="15" eb="17">
      <t>シュツダイ</t>
    </rPh>
    <rPh sb="17" eb="20">
      <t>カノウセイ</t>
    </rPh>
    <phoneticPr fontId="2"/>
  </si>
  <si>
    <t>第12問</t>
    <rPh sb="0" eb="1">
      <t>ダイ</t>
    </rPh>
    <rPh sb="3" eb="4">
      <t>モン</t>
    </rPh>
    <phoneticPr fontId="2"/>
  </si>
  <si>
    <t>総合原価計算</t>
    <rPh sb="0" eb="2">
      <t>ソウゴウ</t>
    </rPh>
    <rPh sb="2" eb="4">
      <t>ゲンカ</t>
    </rPh>
    <rPh sb="4" eb="6">
      <t>ケイサン</t>
    </rPh>
    <phoneticPr fontId="2"/>
  </si>
  <si>
    <t>簿記の問題としても仕損など1級に近い論点になり、手計算で正確に求めることは難しい。</t>
    <rPh sb="0" eb="2">
      <t>ボキ</t>
    </rPh>
    <rPh sb="3" eb="5">
      <t>モンダイ</t>
    </rPh>
    <rPh sb="9" eb="11">
      <t>シソン</t>
    </rPh>
    <rPh sb="14" eb="15">
      <t>キュウ</t>
    </rPh>
    <rPh sb="16" eb="17">
      <t>チカ</t>
    </rPh>
    <rPh sb="18" eb="20">
      <t>ロンテン</t>
    </rPh>
    <rPh sb="24" eb="27">
      <t>テケイサン</t>
    </rPh>
    <rPh sb="28" eb="30">
      <t>セイカク</t>
    </rPh>
    <rPh sb="31" eb="32">
      <t>モト</t>
    </rPh>
    <rPh sb="37" eb="38">
      <t>ムズカ</t>
    </rPh>
    <phoneticPr fontId="2"/>
  </si>
  <si>
    <t>仕掛品BOX(平均法)</t>
    <rPh sb="0" eb="3">
      <t>シカカリヒン</t>
    </rPh>
    <rPh sb="7" eb="9">
      <t>ヘイキン</t>
    </rPh>
    <rPh sb="9" eb="10">
      <t>ホウ</t>
    </rPh>
    <phoneticPr fontId="2"/>
  </si>
  <si>
    <t>月初</t>
    <rPh sb="0" eb="2">
      <t>ゲッショ</t>
    </rPh>
    <phoneticPr fontId="2"/>
  </si>
  <si>
    <t>当月投入</t>
    <rPh sb="0" eb="2">
      <t>トウゲツ</t>
    </rPh>
    <rPh sb="2" eb="4">
      <t>トウニュウ</t>
    </rPh>
    <phoneticPr fontId="2"/>
  </si>
  <si>
    <t>月末</t>
    <rPh sb="0" eb="2">
      <t>ゲツマツ</t>
    </rPh>
    <phoneticPr fontId="2"/>
  </si>
  <si>
    <t>当月完成</t>
    <rPh sb="0" eb="2">
      <t>トウゲツ</t>
    </rPh>
    <rPh sb="2" eb="4">
      <t>カンセイ</t>
    </rPh>
    <phoneticPr fontId="2"/>
  </si>
  <si>
    <t>仕損</t>
    <rPh sb="0" eb="2">
      <t>シソン</t>
    </rPh>
    <phoneticPr fontId="2"/>
  </si>
  <si>
    <t>直接材料費</t>
    <rPh sb="0" eb="2">
      <t>チョクセツ</t>
    </rPh>
    <rPh sb="2" eb="5">
      <t>ザイリョウヒ</t>
    </rPh>
    <phoneticPr fontId="2"/>
  </si>
  <si>
    <t>加工費</t>
    <rPh sb="0" eb="3">
      <t>カコウヒ</t>
    </rPh>
    <phoneticPr fontId="2"/>
  </si>
  <si>
    <t>※全額完成品負担</t>
    <rPh sb="1" eb="3">
      <t>ゼンガク</t>
    </rPh>
    <rPh sb="3" eb="6">
      <t>カンセイヒン</t>
    </rPh>
    <rPh sb="6" eb="8">
      <t>フタン</t>
    </rPh>
    <phoneticPr fontId="2"/>
  </si>
  <si>
    <t>※事例Ⅳ出題はないので、当問は復習不要</t>
    <rPh sb="1" eb="3">
      <t>ジレイ</t>
    </rPh>
    <rPh sb="4" eb="6">
      <t>シュツダイ</t>
    </rPh>
    <rPh sb="12" eb="14">
      <t>トウモン</t>
    </rPh>
    <rPh sb="15" eb="17">
      <t>フクシュウ</t>
    </rPh>
    <rPh sb="17" eb="19">
      <t>フヨウ</t>
    </rPh>
    <phoneticPr fontId="2"/>
  </si>
  <si>
    <t>第11問</t>
    <rPh sb="0" eb="1">
      <t>ダイ</t>
    </rPh>
    <rPh sb="3" eb="4">
      <t>モン</t>
    </rPh>
    <phoneticPr fontId="2"/>
  </si>
  <si>
    <t>期首</t>
    <rPh sb="0" eb="2">
      <t>キシュ</t>
    </rPh>
    <phoneticPr fontId="2"/>
  </si>
  <si>
    <t>当月購入</t>
    <rPh sb="0" eb="2">
      <t>トウゲツ</t>
    </rPh>
    <rPh sb="2" eb="4">
      <t>コウニュウ</t>
    </rPh>
    <phoneticPr fontId="2"/>
  </si>
  <si>
    <t>期末</t>
    <rPh sb="0" eb="2">
      <t>キマツ</t>
    </rPh>
    <phoneticPr fontId="2"/>
  </si>
  <si>
    <t>当月消費</t>
    <rPh sb="0" eb="2">
      <t>トウゲツ</t>
    </rPh>
    <rPh sb="2" eb="4">
      <t>ショウヒ</t>
    </rPh>
    <phoneticPr fontId="2"/>
  </si>
  <si>
    <t>単価</t>
    <rPh sb="0" eb="2">
      <t>タンカ</t>
    </rPh>
    <phoneticPr fontId="2"/>
  </si>
  <si>
    <t>材料費差異分析ボックス</t>
    <rPh sb="0" eb="3">
      <t>ザイリョウヒ</t>
    </rPh>
    <rPh sb="3" eb="5">
      <t>サイ</t>
    </rPh>
    <rPh sb="5" eb="7">
      <t>ブンセキ</t>
    </rPh>
    <phoneticPr fontId="2"/>
  </si>
  <si>
    <t>数量</t>
    <rPh sb="0" eb="2">
      <t>スウリョウ</t>
    </rPh>
    <phoneticPr fontId="2"/>
  </si>
  <si>
    <t>予定</t>
    <rPh sb="0" eb="2">
      <t>ヨテイ</t>
    </rPh>
    <phoneticPr fontId="2"/>
  </si>
  <si>
    <t>実際</t>
    <rPh sb="0" eb="2">
      <t>ジッサイ</t>
    </rPh>
    <phoneticPr fontId="2"/>
  </si>
  <si>
    <t>数量差異</t>
    <rPh sb="0" eb="2">
      <t>スウリョウ</t>
    </rPh>
    <rPh sb="2" eb="4">
      <t>サイ</t>
    </rPh>
    <phoneticPr fontId="2"/>
  </si>
  <si>
    <t>なし</t>
    <phoneticPr fontId="2"/>
  </si>
  <si>
    <t>価格差異</t>
    <rPh sb="0" eb="4">
      <t>カカクサイ</t>
    </rPh>
    <phoneticPr fontId="2"/>
  </si>
  <si>
    <t>?</t>
    <phoneticPr fontId="2"/>
  </si>
  <si>
    <t>簿記2級原価計算としてはやや捻った出題。材料当月消費を先入先出で出す必要があるが、数量差異がないので差異計算は簡略化できる。</t>
    <rPh sb="0" eb="2">
      <t>ボキ</t>
    </rPh>
    <rPh sb="3" eb="4">
      <t>キュウ</t>
    </rPh>
    <rPh sb="4" eb="8">
      <t>ゲンカケイサン</t>
    </rPh>
    <rPh sb="14" eb="15">
      <t>ヒネ</t>
    </rPh>
    <rPh sb="17" eb="19">
      <t>シュツダイ</t>
    </rPh>
    <rPh sb="20" eb="22">
      <t>ザイリョウ</t>
    </rPh>
    <rPh sb="22" eb="24">
      <t>トウゲツ</t>
    </rPh>
    <rPh sb="24" eb="26">
      <t>ショウヒ</t>
    </rPh>
    <rPh sb="27" eb="31">
      <t>サキイレサキダシ</t>
    </rPh>
    <rPh sb="32" eb="33">
      <t>ダ</t>
    </rPh>
    <rPh sb="34" eb="36">
      <t>ヒツヨウ</t>
    </rPh>
    <rPh sb="41" eb="45">
      <t>スウリョウサイ</t>
    </rPh>
    <rPh sb="50" eb="52">
      <t>サイ</t>
    </rPh>
    <rPh sb="52" eb="54">
      <t>ケイサン</t>
    </rPh>
    <rPh sb="55" eb="58">
      <t>カンリャクカ</t>
    </rPh>
    <phoneticPr fontId="2"/>
  </si>
  <si>
    <t>有価証券</t>
    <rPh sb="0" eb="4">
      <t>ユウカショウケン</t>
    </rPh>
    <phoneticPr fontId="2"/>
  </si>
  <si>
    <t>購入</t>
    <rPh sb="0" eb="2">
      <t>コウニュウ</t>
    </rPh>
    <phoneticPr fontId="2"/>
  </si>
  <si>
    <t>売却</t>
    <rPh sb="0" eb="2">
      <t>バイキャク</t>
    </rPh>
    <phoneticPr fontId="2"/>
  </si>
  <si>
    <t>7期前</t>
    <rPh sb="1" eb="3">
      <t>キマエ</t>
    </rPh>
    <phoneticPr fontId="2"/>
  </si>
  <si>
    <t>5期前</t>
    <rPh sb="1" eb="3">
      <t>キマエ</t>
    </rPh>
    <phoneticPr fontId="2"/>
  </si>
  <si>
    <t>3期前</t>
    <rPh sb="1" eb="3">
      <t>キマエ</t>
    </rPh>
    <phoneticPr fontId="2"/>
  </si>
  <si>
    <t>当期</t>
    <rPh sb="0" eb="2">
      <t>トウキ</t>
    </rPh>
    <phoneticPr fontId="2"/>
  </si>
  <si>
    <t>期末保有</t>
    <rPh sb="0" eb="2">
      <t>キマツ</t>
    </rPh>
    <rPh sb="2" eb="4">
      <t>ホユウ</t>
    </rPh>
    <phoneticPr fontId="2"/>
  </si>
  <si>
    <t>取得原価(移動平均法)</t>
    <rPh sb="0" eb="2">
      <t>シュトク</t>
    </rPh>
    <rPh sb="2" eb="4">
      <t>ゲンカ</t>
    </rPh>
    <rPh sb="5" eb="7">
      <t>イドウ</t>
    </rPh>
    <rPh sb="7" eb="10">
      <t>ヘイキンホウ</t>
    </rPh>
    <phoneticPr fontId="2"/>
  </si>
  <si>
    <t>売却数</t>
    <rPh sb="0" eb="3">
      <t>バイキャクスウ</t>
    </rPh>
    <phoneticPr fontId="2"/>
  </si>
  <si>
    <t>売却単価</t>
    <rPh sb="0" eb="2">
      <t>バイキャク</t>
    </rPh>
    <rPh sb="2" eb="4">
      <t>タンカ</t>
    </rPh>
    <phoneticPr fontId="2"/>
  </si>
  <si>
    <t>売却額</t>
    <rPh sb="0" eb="3">
      <t>バイキャクガク</t>
    </rPh>
    <phoneticPr fontId="2"/>
  </si>
  <si>
    <t>売却益</t>
    <rPh sb="0" eb="3">
      <t>バイキャクエキ</t>
    </rPh>
    <phoneticPr fontId="2"/>
  </si>
  <si>
    <t>有価証券からの出題であるが、棚卸資産の移動計算法の考え方を用いる。今回の結果的には単純平均法での計算結果と同じ。</t>
    <rPh sb="0" eb="4">
      <t>ユウカショウケン</t>
    </rPh>
    <rPh sb="7" eb="9">
      <t>シュツダイ</t>
    </rPh>
    <rPh sb="14" eb="18">
      <t>タナオロシシサン</t>
    </rPh>
    <rPh sb="19" eb="23">
      <t>イドウケイサン</t>
    </rPh>
    <rPh sb="23" eb="24">
      <t>ホウ</t>
    </rPh>
    <rPh sb="25" eb="26">
      <t>カンガ</t>
    </rPh>
    <rPh sb="27" eb="28">
      <t>カタ</t>
    </rPh>
    <rPh sb="29" eb="30">
      <t>モチ</t>
    </rPh>
    <rPh sb="33" eb="35">
      <t>コンカイ</t>
    </rPh>
    <rPh sb="36" eb="39">
      <t>ケッカテキ</t>
    </rPh>
    <rPh sb="41" eb="43">
      <t>タンジュン</t>
    </rPh>
    <rPh sb="43" eb="45">
      <t>ヘイキン</t>
    </rPh>
    <rPh sb="45" eb="46">
      <t>ホウ</t>
    </rPh>
    <rPh sb="48" eb="50">
      <t>ケイサン</t>
    </rPh>
    <rPh sb="50" eb="52">
      <t>ケッカ</t>
    </rPh>
    <rPh sb="53" eb="54">
      <t>オナ</t>
    </rPh>
    <phoneticPr fontId="2"/>
  </si>
  <si>
    <t>第7問</t>
    <rPh sb="0" eb="1">
      <t>ダイ</t>
    </rPh>
    <rPh sb="2" eb="3">
      <t>モン</t>
    </rPh>
    <phoneticPr fontId="2"/>
  </si>
  <si>
    <t>第3問</t>
    <rPh sb="0" eb="1">
      <t>ダイ</t>
    </rPh>
    <rPh sb="2" eb="3">
      <t>モン</t>
    </rPh>
    <phoneticPr fontId="2"/>
  </si>
  <si>
    <t>仕訳問題</t>
    <rPh sb="0" eb="2">
      <t>シワケ</t>
    </rPh>
    <rPh sb="2" eb="4">
      <t>モンダイ</t>
    </rPh>
    <phoneticPr fontId="2"/>
  </si>
  <si>
    <t>&lt;仕入時&gt;</t>
    <rPh sb="1" eb="3">
      <t>シイ</t>
    </rPh>
    <rPh sb="3" eb="4">
      <t>ジ</t>
    </rPh>
    <phoneticPr fontId="2"/>
  </si>
  <si>
    <t>消費税の仕訳を考える。簿記を学んだり、経理担当でない限り当問は考慮しなくて良い</t>
    <rPh sb="0" eb="3">
      <t>ショウヒゼイ</t>
    </rPh>
    <rPh sb="4" eb="6">
      <t>シワケ</t>
    </rPh>
    <rPh sb="7" eb="8">
      <t>カンガ</t>
    </rPh>
    <rPh sb="11" eb="13">
      <t>ボキ</t>
    </rPh>
    <rPh sb="14" eb="15">
      <t>マナ</t>
    </rPh>
    <rPh sb="19" eb="21">
      <t>ケイリ</t>
    </rPh>
    <rPh sb="21" eb="23">
      <t>タントウ</t>
    </rPh>
    <rPh sb="26" eb="27">
      <t>カギ</t>
    </rPh>
    <rPh sb="28" eb="30">
      <t>トウモン</t>
    </rPh>
    <rPh sb="31" eb="33">
      <t>コウリョ</t>
    </rPh>
    <rPh sb="37" eb="38">
      <t>ヨ</t>
    </rPh>
    <phoneticPr fontId="2"/>
  </si>
  <si>
    <t>仕入</t>
    <rPh sb="0" eb="2">
      <t>シイ</t>
    </rPh>
    <phoneticPr fontId="2"/>
  </si>
  <si>
    <t>仮払消費税</t>
    <rPh sb="0" eb="2">
      <t>カリバライ</t>
    </rPh>
    <rPh sb="2" eb="5">
      <t>ショウヒゼイ</t>
    </rPh>
    <phoneticPr fontId="2"/>
  </si>
  <si>
    <t>現金</t>
    <rPh sb="0" eb="2">
      <t>ゲンキン</t>
    </rPh>
    <phoneticPr fontId="2"/>
  </si>
  <si>
    <t>&lt;売上時&gt;</t>
    <rPh sb="1" eb="3">
      <t>ウリアゲ</t>
    </rPh>
    <rPh sb="3" eb="4">
      <t>ジ</t>
    </rPh>
    <phoneticPr fontId="2"/>
  </si>
  <si>
    <t>売上</t>
    <rPh sb="0" eb="2">
      <t>ウリアゲ</t>
    </rPh>
    <phoneticPr fontId="2"/>
  </si>
  <si>
    <t>仮受消費税</t>
    <rPh sb="0" eb="2">
      <t>カリウ</t>
    </rPh>
    <rPh sb="2" eb="5">
      <t>ショウヒゼイ</t>
    </rPh>
    <phoneticPr fontId="2"/>
  </si>
  <si>
    <t>消費税納付額は、仮受ー仮払の差額20,000円</t>
    <rPh sb="0" eb="3">
      <t>ショウヒゼイ</t>
    </rPh>
    <rPh sb="3" eb="6">
      <t>ノウフガク</t>
    </rPh>
    <rPh sb="8" eb="10">
      <t>カリウ</t>
    </rPh>
    <rPh sb="11" eb="13">
      <t>カリバラ</t>
    </rPh>
    <rPh sb="14" eb="16">
      <t>サガク</t>
    </rPh>
    <rPh sb="22" eb="23">
      <t>エン</t>
    </rPh>
    <phoneticPr fontId="2"/>
  </si>
  <si>
    <t>正解○ア</t>
    <rPh sb="0" eb="2">
      <t>セイカイ</t>
    </rPh>
    <phoneticPr fontId="2"/>
  </si>
  <si>
    <t>第9問の説明は一旦省略</t>
    <rPh sb="0" eb="1">
      <t>ダイ</t>
    </rPh>
    <rPh sb="2" eb="3">
      <t>モン</t>
    </rPh>
    <rPh sb="4" eb="6">
      <t>セツメイ</t>
    </rPh>
    <rPh sb="7" eb="9">
      <t>イッタン</t>
    </rPh>
    <rPh sb="9" eb="11">
      <t>ショウリャク</t>
    </rPh>
    <phoneticPr fontId="2"/>
  </si>
  <si>
    <t>第10問の説明は一旦省略</t>
    <rPh sb="0" eb="1">
      <t>ダイ</t>
    </rPh>
    <rPh sb="3" eb="4">
      <t>モン</t>
    </rPh>
    <rPh sb="5" eb="7">
      <t>セツメイ</t>
    </rPh>
    <rPh sb="8" eb="10">
      <t>イッタン</t>
    </rPh>
    <rPh sb="10" eb="12">
      <t>ショウリャク</t>
    </rPh>
    <phoneticPr fontId="2"/>
  </si>
  <si>
    <t>第1問</t>
    <rPh sb="0" eb="1">
      <t>ダイ</t>
    </rPh>
    <rPh sb="2" eb="3">
      <t>モン</t>
    </rPh>
    <phoneticPr fontId="2"/>
  </si>
  <si>
    <t>貸倒引当金</t>
    <rPh sb="0" eb="2">
      <t>カシダオレ</t>
    </rPh>
    <rPh sb="2" eb="5">
      <t>ヒキアテキン</t>
    </rPh>
    <phoneticPr fontId="2"/>
  </si>
  <si>
    <t>決算整理として、企業の経理部が実際に行っている貸倒引当金を計算する。診断士試験の第1問でなぜこれを出題する必要があるかの意図は不明</t>
    <rPh sb="0" eb="2">
      <t>ケッサン</t>
    </rPh>
    <rPh sb="2" eb="4">
      <t>セイリ</t>
    </rPh>
    <rPh sb="8" eb="10">
      <t>キギョウ</t>
    </rPh>
    <rPh sb="11" eb="14">
      <t>ケイリブ</t>
    </rPh>
    <rPh sb="15" eb="17">
      <t>ジッサイ</t>
    </rPh>
    <rPh sb="18" eb="19">
      <t>オコナ</t>
    </rPh>
    <rPh sb="23" eb="25">
      <t>カシダオレ</t>
    </rPh>
    <rPh sb="25" eb="28">
      <t>ヒキアテキン</t>
    </rPh>
    <rPh sb="29" eb="31">
      <t>ケイサン</t>
    </rPh>
    <rPh sb="34" eb="37">
      <t>シンダンシ</t>
    </rPh>
    <rPh sb="37" eb="39">
      <t>シケン</t>
    </rPh>
    <rPh sb="40" eb="41">
      <t>ダイ</t>
    </rPh>
    <rPh sb="42" eb="43">
      <t>モン</t>
    </rPh>
    <rPh sb="49" eb="51">
      <t>シュツダイ</t>
    </rPh>
    <rPh sb="53" eb="55">
      <t>ヒツヨウ</t>
    </rPh>
    <rPh sb="60" eb="62">
      <t>イト</t>
    </rPh>
    <rPh sb="63" eb="65">
      <t>フメイ</t>
    </rPh>
    <phoneticPr fontId="2"/>
  </si>
  <si>
    <t>決算整理前残高試算表</t>
    <rPh sb="0" eb="2">
      <t>ケッサン</t>
    </rPh>
    <rPh sb="2" eb="5">
      <t>セイリマエ</t>
    </rPh>
    <rPh sb="5" eb="7">
      <t>ザンダカ</t>
    </rPh>
    <rPh sb="7" eb="10">
      <t>シサンヒョウ</t>
    </rPh>
    <phoneticPr fontId="2"/>
  </si>
  <si>
    <t>売掛金</t>
    <rPh sb="0" eb="3">
      <t>ウリカケキン</t>
    </rPh>
    <phoneticPr fontId="2"/>
  </si>
  <si>
    <t>未収入金</t>
    <rPh sb="0" eb="4">
      <t>ミシュウニュウキン</t>
    </rPh>
    <phoneticPr fontId="2"/>
  </si>
  <si>
    <t>短期貸付金</t>
    <rPh sb="0" eb="2">
      <t>タンキ</t>
    </rPh>
    <rPh sb="2" eb="5">
      <t>カシツケキン</t>
    </rPh>
    <phoneticPr fontId="2"/>
  </si>
  <si>
    <t>※全て当期発生</t>
    <rPh sb="1" eb="2">
      <t>スベ</t>
    </rPh>
    <rPh sb="3" eb="5">
      <t>トウキ</t>
    </rPh>
    <rPh sb="5" eb="7">
      <t>ハッセイ</t>
    </rPh>
    <phoneticPr fontId="2"/>
  </si>
  <si>
    <t>引当見積率</t>
    <rPh sb="0" eb="2">
      <t>ヒキアテ</t>
    </rPh>
    <rPh sb="2" eb="4">
      <t>ミツモ</t>
    </rPh>
    <rPh sb="4" eb="5">
      <t>リツ</t>
    </rPh>
    <phoneticPr fontId="2"/>
  </si>
  <si>
    <t>引当額</t>
    <rPh sb="0" eb="3">
      <t>ヒキアテガク</t>
    </rPh>
    <phoneticPr fontId="2"/>
  </si>
  <si>
    <t>計上科目</t>
    <rPh sb="0" eb="2">
      <t>ケイジョウ</t>
    </rPh>
    <rPh sb="2" eb="4">
      <t>カモク</t>
    </rPh>
    <phoneticPr fontId="2"/>
  </si>
  <si>
    <t>貸倒引当金繰入額(販管費)</t>
    <rPh sb="0" eb="2">
      <t>カシダオレ</t>
    </rPh>
    <rPh sb="2" eb="5">
      <t>ヒキアテキン</t>
    </rPh>
    <rPh sb="5" eb="8">
      <t>クリイレガク</t>
    </rPh>
    <rPh sb="9" eb="12">
      <t>ハンカンヒ</t>
    </rPh>
    <phoneticPr fontId="2"/>
  </si>
  <si>
    <t>貸倒引当金繰入額(営業外)</t>
    <rPh sb="0" eb="2">
      <t>カシダオレ</t>
    </rPh>
    <rPh sb="2" eb="5">
      <t>ヒキアテキン</t>
    </rPh>
    <rPh sb="5" eb="8">
      <t>クリイレガク</t>
    </rPh>
    <rPh sb="9" eb="12">
      <t>エイギョウガイ</t>
    </rPh>
    <phoneticPr fontId="2"/>
  </si>
  <si>
    <t>←経理実務に携わっていても盲点の知識なので、知らなくてOK</t>
    <rPh sb="1" eb="3">
      <t>ケイリ</t>
    </rPh>
    <rPh sb="3" eb="5">
      <t>ジツム</t>
    </rPh>
    <rPh sb="6" eb="7">
      <t>タズサ</t>
    </rPh>
    <rPh sb="13" eb="15">
      <t>モウテン</t>
    </rPh>
    <rPh sb="16" eb="18">
      <t>チシキ</t>
    </rPh>
    <rPh sb="22" eb="23">
      <t>シ</t>
    </rPh>
    <phoneticPr fontId="2"/>
  </si>
  <si>
    <t>貸倒引当金(便宜的に洗替法で示す)</t>
    <rPh sb="0" eb="2">
      <t>カシダオレ</t>
    </rPh>
    <rPh sb="2" eb="5">
      <t>ヒキアテキン</t>
    </rPh>
    <rPh sb="6" eb="9">
      <t>ベンギテキ</t>
    </rPh>
    <rPh sb="10" eb="11">
      <t>アラ</t>
    </rPh>
    <rPh sb="11" eb="12">
      <t>ガ</t>
    </rPh>
    <rPh sb="12" eb="13">
      <t>ホウ</t>
    </rPh>
    <rPh sb="14" eb="15">
      <t>シメ</t>
    </rPh>
    <phoneticPr fontId="2"/>
  </si>
  <si>
    <t>当期戻入</t>
    <rPh sb="0" eb="2">
      <t>トウキ</t>
    </rPh>
    <rPh sb="2" eb="3">
      <t>モド</t>
    </rPh>
    <rPh sb="3" eb="4">
      <t>イ</t>
    </rPh>
    <phoneticPr fontId="2"/>
  </si>
  <si>
    <t xml:space="preserve">当期繰入(販管費) </t>
    <rPh sb="0" eb="2">
      <t>トウキ</t>
    </rPh>
    <rPh sb="2" eb="4">
      <t>クリイレ</t>
    </rPh>
    <rPh sb="5" eb="8">
      <t>ハンカンヒ</t>
    </rPh>
    <phoneticPr fontId="2"/>
  </si>
  <si>
    <t xml:space="preserve">当期繰入(営業外) </t>
    <rPh sb="0" eb="2">
      <t>トウキ</t>
    </rPh>
    <rPh sb="2" eb="4">
      <t>クリイレ</t>
    </rPh>
    <rPh sb="5" eb="8">
      <t>エイギョウガイ</t>
    </rPh>
    <phoneticPr fontId="2"/>
  </si>
  <si>
    <t>当期末(販管費)</t>
    <rPh sb="0" eb="1">
      <t>トウ</t>
    </rPh>
    <rPh sb="1" eb="3">
      <t>キマツ</t>
    </rPh>
    <rPh sb="4" eb="7">
      <t>ハンカンヒ</t>
    </rPh>
    <phoneticPr fontId="2"/>
  </si>
  <si>
    <t>当期末(営業外)</t>
    <rPh sb="0" eb="1">
      <t>トウ</t>
    </rPh>
    <rPh sb="1" eb="3">
      <t>キマツ</t>
    </rPh>
    <rPh sb="4" eb="7">
      <t>エイギョウガイ</t>
    </rPh>
    <phoneticPr fontId="2"/>
  </si>
  <si>
    <t>標準原価計算</t>
    <rPh sb="0" eb="2">
      <t>ヒョウジュン</t>
    </rPh>
    <rPh sb="2" eb="4">
      <t>ゲンカ</t>
    </rPh>
    <rPh sb="4" eb="6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</si>
</sst>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\(#\)"/>
    <numFmt numFmtId="178" formatCode="&quot;@&quot;#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40" fontId="0" fillId="0" borderId="0" xfId="1" applyNumberFormat="1" applyFont="1">
      <alignment vertical="center"/>
    </xf>
    <xf numFmtId="38" fontId="0" fillId="0" borderId="0" xfId="1" applyFont="1" applyAlignment="1">
      <alignment horizontal="left" vertical="center"/>
    </xf>
    <xf numFmtId="38" fontId="0" fillId="0" borderId="3" xfId="1" applyFont="1" applyBorder="1">
      <alignment vertical="center"/>
    </xf>
    <xf numFmtId="38" fontId="0" fillId="2" borderId="0" xfId="1" applyFont="1" applyFill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>
      <alignment vertical="center"/>
    </xf>
    <xf numFmtId="38" fontId="0" fillId="3" borderId="13" xfId="1" applyFont="1" applyFill="1" applyBorder="1">
      <alignment vertical="center"/>
    </xf>
    <xf numFmtId="38" fontId="0" fillId="3" borderId="0" xfId="1" applyFont="1" applyFill="1">
      <alignment vertical="center"/>
    </xf>
    <xf numFmtId="38" fontId="3" fillId="0" borderId="0" xfId="1" applyFont="1">
      <alignment vertical="center"/>
    </xf>
    <xf numFmtId="38" fontId="3" fillId="0" borderId="2" xfId="1" applyFont="1" applyBorder="1">
      <alignment vertical="center"/>
    </xf>
    <xf numFmtId="38" fontId="0" fillId="3" borderId="0" xfId="1" applyFont="1" applyFill="1" applyAlignment="1">
      <alignment horizontal="right" vertical="center"/>
    </xf>
    <xf numFmtId="38" fontId="0" fillId="4" borderId="11" xfId="1" applyFont="1" applyFill="1" applyBorder="1">
      <alignment vertical="center"/>
    </xf>
    <xf numFmtId="38" fontId="0" fillId="4" borderId="15" xfId="1" applyFont="1" applyFill="1" applyBorder="1">
      <alignment vertical="center"/>
    </xf>
    <xf numFmtId="38" fontId="0" fillId="4" borderId="13" xfId="1" applyFont="1" applyFill="1" applyBorder="1">
      <alignment vertical="center"/>
    </xf>
    <xf numFmtId="38" fontId="0" fillId="4" borderId="14" xfId="1" applyFont="1" applyFill="1" applyBorder="1">
      <alignment vertical="center"/>
    </xf>
    <xf numFmtId="38" fontId="3" fillId="4" borderId="0" xfId="1" applyFont="1" applyFill="1">
      <alignment vertical="center"/>
    </xf>
    <xf numFmtId="38" fontId="0" fillId="5" borderId="0" xfId="1" applyFont="1" applyFill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9" fontId="0" fillId="0" borderId="0" xfId="2" applyFont="1">
      <alignment vertical="center"/>
    </xf>
    <xf numFmtId="176" fontId="0" fillId="0" borderId="0" xfId="2" applyNumberFormat="1" applyFont="1">
      <alignment vertical="center"/>
    </xf>
    <xf numFmtId="176" fontId="0" fillId="2" borderId="0" xfId="2" applyNumberFormat="1" applyFont="1" applyFill="1">
      <alignment vertical="center"/>
    </xf>
    <xf numFmtId="38" fontId="0" fillId="2" borderId="0" xfId="1" applyFont="1" applyFill="1" applyAlignment="1">
      <alignment horizontal="right" vertical="center"/>
    </xf>
    <xf numFmtId="177" fontId="0" fillId="0" borderId="8" xfId="1" applyNumberFormat="1" applyFont="1" applyBorder="1">
      <alignment vertical="center"/>
    </xf>
    <xf numFmtId="38" fontId="0" fillId="0" borderId="19" xfId="1" applyFont="1" applyBorder="1">
      <alignment vertical="center"/>
    </xf>
    <xf numFmtId="38" fontId="0" fillId="2" borderId="21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178" fontId="0" fillId="0" borderId="0" xfId="1" applyNumberFormat="1" applyFont="1">
      <alignment vertical="center"/>
    </xf>
    <xf numFmtId="38" fontId="0" fillId="6" borderId="0" xfId="1" applyFont="1" applyFill="1">
      <alignment vertical="center"/>
    </xf>
    <xf numFmtId="38" fontId="0" fillId="7" borderId="0" xfId="1" applyFont="1" applyFill="1">
      <alignment vertical="center"/>
    </xf>
    <xf numFmtId="9" fontId="0" fillId="7" borderId="0" xfId="2" applyFont="1" applyFill="1">
      <alignment vertical="center"/>
    </xf>
    <xf numFmtId="38" fontId="0" fillId="0" borderId="7" xfId="1" applyFont="1" applyBorder="1" applyAlignment="1">
      <alignment vertical="center" shrinkToFit="1"/>
    </xf>
    <xf numFmtId="38" fontId="0" fillId="8" borderId="0" xfId="1" applyFont="1" applyFill="1">
      <alignment vertical="center"/>
    </xf>
    <xf numFmtId="38" fontId="0" fillId="0" borderId="0" xfId="1" applyFont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2" borderId="20" xfId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F67C-4FE3-4D34-9BBE-3C85A743BFAB}">
  <dimension ref="A1:N120"/>
  <sheetViews>
    <sheetView showGridLines="0" tabSelected="1" workbookViewId="0">
      <selection activeCell="P48" sqref="P48"/>
    </sheetView>
  </sheetViews>
  <sheetFormatPr defaultColWidth="10.5" defaultRowHeight="18" x14ac:dyDescent="0.55000000000000004"/>
  <cols>
    <col min="1" max="16384" width="10.5" style="1"/>
  </cols>
  <sheetData>
    <row r="1" spans="1:14" x14ac:dyDescent="0.55000000000000004">
      <c r="A1" s="27" t="s">
        <v>137</v>
      </c>
      <c r="B1" s="27" t="s">
        <v>138</v>
      </c>
      <c r="C1" s="27" t="s">
        <v>139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x14ac:dyDescent="0.55000000000000004">
      <c r="B3" s="1" t="s">
        <v>140</v>
      </c>
    </row>
    <row r="4" spans="1:14" x14ac:dyDescent="0.55000000000000004">
      <c r="D4" s="1" t="s">
        <v>145</v>
      </c>
      <c r="E4" s="1" t="s">
        <v>146</v>
      </c>
      <c r="F4" s="1" t="s">
        <v>147</v>
      </c>
    </row>
    <row r="5" spans="1:14" x14ac:dyDescent="0.55000000000000004">
      <c r="B5" s="1" t="s">
        <v>141</v>
      </c>
      <c r="C5" s="1">
        <v>10000000</v>
      </c>
      <c r="D5" s="31">
        <v>0.02</v>
      </c>
      <c r="E5" s="1">
        <f>+C5*D5</f>
        <v>200000</v>
      </c>
      <c r="F5" s="1" t="s">
        <v>148</v>
      </c>
    </row>
    <row r="6" spans="1:14" x14ac:dyDescent="0.55000000000000004">
      <c r="B6" s="1" t="s">
        <v>142</v>
      </c>
      <c r="C6" s="1">
        <v>4000000</v>
      </c>
      <c r="D6" s="31">
        <v>0.2</v>
      </c>
      <c r="E6" s="1">
        <f t="shared" ref="E6:E7" si="0">+C6*D6</f>
        <v>800000</v>
      </c>
      <c r="F6" s="1" t="s">
        <v>148</v>
      </c>
    </row>
    <row r="7" spans="1:14" x14ac:dyDescent="0.55000000000000004">
      <c r="B7" s="42" t="s">
        <v>143</v>
      </c>
      <c r="C7" s="42">
        <v>5000000</v>
      </c>
      <c r="D7" s="43">
        <v>0.2</v>
      </c>
      <c r="E7" s="42">
        <f t="shared" si="0"/>
        <v>1000000</v>
      </c>
      <c r="F7" s="42" t="s">
        <v>149</v>
      </c>
      <c r="G7" s="42"/>
      <c r="I7" s="1" t="s">
        <v>150</v>
      </c>
    </row>
    <row r="8" spans="1:14" x14ac:dyDescent="0.55000000000000004">
      <c r="B8" s="1" t="s">
        <v>144</v>
      </c>
    </row>
    <row r="10" spans="1:14" x14ac:dyDescent="0.55000000000000004">
      <c r="C10" s="3" t="s">
        <v>151</v>
      </c>
      <c r="D10" s="3"/>
      <c r="E10" s="3"/>
      <c r="F10" s="3"/>
    </row>
    <row r="11" spans="1:14" x14ac:dyDescent="0.55000000000000004">
      <c r="C11" s="1" t="s">
        <v>152</v>
      </c>
      <c r="D11" s="1">
        <v>50000</v>
      </c>
      <c r="E11" s="9"/>
    </row>
    <row r="12" spans="1:14" x14ac:dyDescent="0.55000000000000004">
      <c r="B12" s="8"/>
      <c r="C12" s="34" t="s">
        <v>153</v>
      </c>
      <c r="D12" s="8">
        <f>+F12-D11</f>
        <v>950000</v>
      </c>
      <c r="E12" s="44" t="s">
        <v>155</v>
      </c>
      <c r="F12" s="1">
        <f>+E5+E6</f>
        <v>1000000</v>
      </c>
    </row>
    <row r="13" spans="1:14" x14ac:dyDescent="0.55000000000000004">
      <c r="B13" s="8"/>
      <c r="C13" s="34"/>
      <c r="D13" s="8" t="s">
        <v>50</v>
      </c>
      <c r="E13" s="44"/>
    </row>
    <row r="14" spans="1:14" x14ac:dyDescent="0.55000000000000004">
      <c r="C14" s="2" t="s">
        <v>154</v>
      </c>
      <c r="D14" s="1">
        <f>+F14</f>
        <v>1000000</v>
      </c>
      <c r="E14" s="44" t="s">
        <v>156</v>
      </c>
      <c r="F14" s="1">
        <f>+E7</f>
        <v>1000000</v>
      </c>
    </row>
    <row r="16" spans="1:14" x14ac:dyDescent="0.55000000000000004">
      <c r="A16" s="27" t="s">
        <v>123</v>
      </c>
      <c r="B16" s="27" t="s">
        <v>124</v>
      </c>
      <c r="C16" s="27" t="s">
        <v>126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8" spans="1:14" x14ac:dyDescent="0.55000000000000004">
      <c r="B18" s="1" t="s">
        <v>125</v>
      </c>
      <c r="C18" s="1" t="s">
        <v>127</v>
      </c>
      <c r="D18" s="1">
        <f>1000*1000</f>
        <v>1000000</v>
      </c>
      <c r="E18" s="1" t="s">
        <v>129</v>
      </c>
      <c r="F18" s="1">
        <f>1100*1000</f>
        <v>1100000</v>
      </c>
    </row>
    <row r="19" spans="1:14" x14ac:dyDescent="0.55000000000000004">
      <c r="C19" s="41" t="s">
        <v>128</v>
      </c>
      <c r="D19" s="41">
        <f>100*1000</f>
        <v>100000</v>
      </c>
    </row>
    <row r="21" spans="1:14" x14ac:dyDescent="0.55000000000000004">
      <c r="B21" s="1" t="s">
        <v>130</v>
      </c>
      <c r="C21" s="1" t="s">
        <v>129</v>
      </c>
      <c r="D21" s="1">
        <f>1650*800</f>
        <v>1320000</v>
      </c>
      <c r="E21" s="1" t="s">
        <v>131</v>
      </c>
      <c r="F21" s="1">
        <f>1500*800</f>
        <v>1200000</v>
      </c>
    </row>
    <row r="22" spans="1:14" x14ac:dyDescent="0.55000000000000004">
      <c r="E22" s="41" t="s">
        <v>132</v>
      </c>
      <c r="F22" s="41">
        <f>150*800</f>
        <v>120000</v>
      </c>
    </row>
    <row r="24" spans="1:14" x14ac:dyDescent="0.55000000000000004">
      <c r="C24" s="8" t="s">
        <v>133</v>
      </c>
      <c r="D24" s="8"/>
      <c r="E24" s="8"/>
      <c r="F24" s="8"/>
      <c r="G24" s="8" t="s">
        <v>134</v>
      </c>
    </row>
    <row r="27" spans="1:14" x14ac:dyDescent="0.55000000000000004">
      <c r="A27" s="27" t="s">
        <v>122</v>
      </c>
      <c r="B27" s="27" t="s">
        <v>108</v>
      </c>
      <c r="C27" s="27" t="s">
        <v>121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55000000000000004">
      <c r="A28" s="1" t="s">
        <v>92</v>
      </c>
    </row>
    <row r="29" spans="1:14" x14ac:dyDescent="0.55000000000000004">
      <c r="C29" s="1" t="s">
        <v>109</v>
      </c>
      <c r="F29" s="1" t="s">
        <v>110</v>
      </c>
      <c r="H29" s="1" t="s">
        <v>116</v>
      </c>
    </row>
    <row r="30" spans="1:14" x14ac:dyDescent="0.55000000000000004">
      <c r="B30" s="40">
        <v>500</v>
      </c>
      <c r="C30" s="9" t="s">
        <v>111</v>
      </c>
      <c r="D30" s="10">
        <v>300</v>
      </c>
      <c r="E30" s="10">
        <f>+B30*D30</f>
        <v>150000</v>
      </c>
      <c r="F30" s="10"/>
      <c r="G30" s="11"/>
      <c r="I30" s="1" t="s">
        <v>117</v>
      </c>
      <c r="J30" s="1">
        <f>+G33</f>
        <v>800</v>
      </c>
    </row>
    <row r="31" spans="1:14" x14ac:dyDescent="0.55000000000000004">
      <c r="B31" s="40">
        <v>660</v>
      </c>
      <c r="C31" s="12" t="s">
        <v>112</v>
      </c>
      <c r="D31" s="13">
        <v>500</v>
      </c>
      <c r="E31" s="13">
        <f>+B31*D31</f>
        <v>330000</v>
      </c>
      <c r="F31" s="13"/>
      <c r="G31" s="14"/>
      <c r="I31" s="1" t="s">
        <v>118</v>
      </c>
      <c r="J31" s="1">
        <v>700</v>
      </c>
    </row>
    <row r="32" spans="1:14" x14ac:dyDescent="0.55000000000000004">
      <c r="B32" s="40">
        <v>650</v>
      </c>
      <c r="C32" s="12" t="s">
        <v>113</v>
      </c>
      <c r="D32" s="13">
        <v>200</v>
      </c>
      <c r="E32" s="13">
        <f>+B32*D32</f>
        <v>130000</v>
      </c>
      <c r="F32" s="13"/>
      <c r="G32" s="14"/>
      <c r="I32" s="1" t="s">
        <v>119</v>
      </c>
      <c r="J32" s="1">
        <f>+J30*J31</f>
        <v>560000</v>
      </c>
    </row>
    <row r="33" spans="1:14" x14ac:dyDescent="0.55000000000000004">
      <c r="B33" s="40"/>
      <c r="C33" s="12"/>
      <c r="D33" s="13"/>
      <c r="E33" s="13"/>
      <c r="F33" s="13" t="s">
        <v>114</v>
      </c>
      <c r="G33" s="14">
        <v>800</v>
      </c>
      <c r="H33" s="1">
        <f>+G33*$B$35</f>
        <v>488000</v>
      </c>
      <c r="I33" s="8" t="s">
        <v>120</v>
      </c>
      <c r="J33" s="8">
        <f>+J32-H33</f>
        <v>72000</v>
      </c>
      <c r="K33" s="8" t="s">
        <v>50</v>
      </c>
    </row>
    <row r="34" spans="1:14" x14ac:dyDescent="0.55000000000000004">
      <c r="B34" s="40"/>
      <c r="C34" s="15"/>
      <c r="D34" s="3"/>
      <c r="E34" s="3"/>
      <c r="F34" s="3" t="s">
        <v>115</v>
      </c>
      <c r="G34" s="16">
        <f>+SUM(D30,D31,D32)-G33</f>
        <v>200</v>
      </c>
      <c r="H34" s="1">
        <f>+G34*$B$35</f>
        <v>122000</v>
      </c>
    </row>
    <row r="35" spans="1:14" x14ac:dyDescent="0.55000000000000004">
      <c r="B35" s="1">
        <f>+E35/D35</f>
        <v>610</v>
      </c>
      <c r="D35" s="1">
        <f>SUM(D30:D32)</f>
        <v>1000</v>
      </c>
      <c r="E35" s="1">
        <f>SUM(E30:E32)</f>
        <v>610000</v>
      </c>
    </row>
    <row r="37" spans="1:14" x14ac:dyDescent="0.55000000000000004">
      <c r="A37" s="1" t="s">
        <v>135</v>
      </c>
    </row>
    <row r="38" spans="1:14" x14ac:dyDescent="0.55000000000000004">
      <c r="A38" s="1" t="s">
        <v>136</v>
      </c>
    </row>
    <row r="40" spans="1:14" x14ac:dyDescent="0.55000000000000004">
      <c r="A40" s="27" t="s">
        <v>93</v>
      </c>
      <c r="B40" s="27" t="s">
        <v>157</v>
      </c>
      <c r="C40" s="27"/>
      <c r="D40" s="27" t="s">
        <v>107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x14ac:dyDescent="0.55000000000000004">
      <c r="A41" s="1" t="s">
        <v>92</v>
      </c>
    </row>
    <row r="42" spans="1:14" x14ac:dyDescent="0.55000000000000004">
      <c r="B42" s="1" t="s">
        <v>98</v>
      </c>
      <c r="G42" s="1" t="s">
        <v>99</v>
      </c>
    </row>
    <row r="43" spans="1:14" x14ac:dyDescent="0.55000000000000004">
      <c r="B43" s="1">
        <v>1000</v>
      </c>
      <c r="C43" s="29" t="s">
        <v>94</v>
      </c>
      <c r="D43" s="29" t="s">
        <v>97</v>
      </c>
      <c r="E43" s="1">
        <f>+C44*B43</f>
        <v>200000</v>
      </c>
      <c r="H43" s="1" t="s">
        <v>98</v>
      </c>
      <c r="K43" s="1">
        <f>+E43+E44</f>
        <v>980000</v>
      </c>
    </row>
    <row r="44" spans="1:14" x14ac:dyDescent="0.55000000000000004">
      <c r="C44" s="28">
        <v>200</v>
      </c>
      <c r="D44" s="30">
        <v>850</v>
      </c>
      <c r="E44" s="1">
        <f>+(D44-C44)*B45</f>
        <v>780000</v>
      </c>
      <c r="G44" s="2" t="s">
        <v>102</v>
      </c>
      <c r="H44" s="1" t="s">
        <v>106</v>
      </c>
      <c r="I44" s="37" t="s">
        <v>105</v>
      </c>
      <c r="J44" s="38"/>
      <c r="K44" s="39">
        <f>+K43-J45</f>
        <v>45000</v>
      </c>
      <c r="L44" s="8" t="s">
        <v>50</v>
      </c>
    </row>
    <row r="45" spans="1:14" x14ac:dyDescent="0.55000000000000004">
      <c r="B45" s="1">
        <v>1200</v>
      </c>
      <c r="C45" s="12" t="s">
        <v>95</v>
      </c>
      <c r="D45" s="30"/>
      <c r="G45" s="2" t="s">
        <v>101</v>
      </c>
      <c r="H45" s="1">
        <v>1100</v>
      </c>
      <c r="I45" s="12"/>
      <c r="J45" s="13">
        <f>+H45*K48</f>
        <v>935000</v>
      </c>
      <c r="K45" s="29" t="s">
        <v>103</v>
      </c>
    </row>
    <row r="46" spans="1:14" x14ac:dyDescent="0.55000000000000004">
      <c r="C46" s="12">
        <v>800</v>
      </c>
      <c r="D46" s="29" t="s">
        <v>96</v>
      </c>
      <c r="I46" s="15"/>
      <c r="J46" s="3"/>
      <c r="K46" s="28" t="s">
        <v>104</v>
      </c>
      <c r="L46" s="1" t="s">
        <v>100</v>
      </c>
    </row>
    <row r="47" spans="1:14" x14ac:dyDescent="0.55000000000000004">
      <c r="C47" s="15"/>
      <c r="D47" s="28">
        <f>+C46+C44-D44</f>
        <v>150</v>
      </c>
      <c r="J47" s="1" t="s">
        <v>101</v>
      </c>
      <c r="K47" s="1" t="s">
        <v>102</v>
      </c>
    </row>
    <row r="48" spans="1:14" x14ac:dyDescent="0.55000000000000004">
      <c r="J48" s="1" t="s">
        <v>106</v>
      </c>
      <c r="K48" s="1">
        <v>850</v>
      </c>
    </row>
    <row r="49" spans="1:14" x14ac:dyDescent="0.55000000000000004">
      <c r="A49" s="27" t="s">
        <v>80</v>
      </c>
      <c r="B49" s="27" t="s">
        <v>81</v>
      </c>
      <c r="C49" s="27"/>
      <c r="D49" s="27" t="s">
        <v>82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x14ac:dyDescent="0.55000000000000004">
      <c r="A50" s="1" t="s">
        <v>92</v>
      </c>
    </row>
    <row r="51" spans="1:14" ht="18.5" thickBot="1" x14ac:dyDescent="0.6">
      <c r="D51" s="1" t="s">
        <v>83</v>
      </c>
    </row>
    <row r="52" spans="1:14" x14ac:dyDescent="0.55000000000000004">
      <c r="B52" s="1" t="s">
        <v>89</v>
      </c>
      <c r="C52" s="1">
        <v>98000</v>
      </c>
      <c r="D52" s="9" t="s">
        <v>84</v>
      </c>
      <c r="E52" s="11">
        <v>50</v>
      </c>
      <c r="F52" s="9" t="s">
        <v>87</v>
      </c>
      <c r="G52" s="11">
        <v>160</v>
      </c>
      <c r="H52" s="1" t="s">
        <v>89</v>
      </c>
      <c r="I52" s="47">
        <f>+I61-SUM(I56:I57)</f>
        <v>765000</v>
      </c>
      <c r="J52" s="50" t="s">
        <v>32</v>
      </c>
    </row>
    <row r="53" spans="1:14" x14ac:dyDescent="0.55000000000000004">
      <c r="B53" s="1" t="s">
        <v>90</v>
      </c>
      <c r="C53" s="1">
        <v>52000</v>
      </c>
      <c r="D53" s="12"/>
      <c r="E53" s="35">
        <f>+E52*0.4</f>
        <v>20</v>
      </c>
      <c r="F53" s="12"/>
      <c r="G53" s="35"/>
      <c r="H53" s="1" t="s">
        <v>90</v>
      </c>
      <c r="I53" s="48"/>
      <c r="J53" s="50"/>
    </row>
    <row r="54" spans="1:14" x14ac:dyDescent="0.55000000000000004">
      <c r="D54" s="12"/>
      <c r="E54" s="14"/>
      <c r="F54" s="12" t="s">
        <v>88</v>
      </c>
      <c r="G54" s="14">
        <v>10</v>
      </c>
      <c r="H54" s="1" t="s">
        <v>89</v>
      </c>
      <c r="I54" s="48"/>
      <c r="J54" s="50"/>
    </row>
    <row r="55" spans="1:14" ht="18.5" thickBot="1" x14ac:dyDescent="0.6">
      <c r="B55" s="1" t="s">
        <v>89</v>
      </c>
      <c r="C55" s="1">
        <v>302000</v>
      </c>
      <c r="D55" s="12" t="s">
        <v>85</v>
      </c>
      <c r="E55" s="14">
        <v>150</v>
      </c>
      <c r="F55" s="12" t="s">
        <v>91</v>
      </c>
      <c r="G55" s="14"/>
      <c r="H55" s="1" t="s">
        <v>90</v>
      </c>
      <c r="I55" s="49"/>
      <c r="J55" s="50"/>
    </row>
    <row r="56" spans="1:14" x14ac:dyDescent="0.55000000000000004">
      <c r="B56" s="1" t="s">
        <v>90</v>
      </c>
      <c r="C56" s="1">
        <v>403000</v>
      </c>
      <c r="D56" s="12"/>
      <c r="E56" s="35">
        <f>+SUM(G52,G54,G57)-E53</f>
        <v>162</v>
      </c>
      <c r="F56" s="12" t="s">
        <v>86</v>
      </c>
      <c r="G56" s="14">
        <v>30</v>
      </c>
      <c r="H56" s="1" t="s">
        <v>89</v>
      </c>
      <c r="I56" s="1">
        <f>+(C52+C55)*G56/SUM(E52,E55)</f>
        <v>60000</v>
      </c>
    </row>
    <row r="57" spans="1:14" x14ac:dyDescent="0.55000000000000004">
      <c r="D57" s="12"/>
      <c r="E57" s="14"/>
      <c r="F57" s="12"/>
      <c r="G57" s="35">
        <f>+G56*0.4</f>
        <v>12</v>
      </c>
      <c r="H57" s="1" t="s">
        <v>90</v>
      </c>
      <c r="I57" s="1">
        <f>+(C53+C56)*G57/SUM(E53,E56)</f>
        <v>30000</v>
      </c>
    </row>
    <row r="58" spans="1:14" x14ac:dyDescent="0.55000000000000004">
      <c r="D58" s="15"/>
      <c r="E58" s="16"/>
      <c r="F58" s="15"/>
      <c r="G58" s="16"/>
    </row>
    <row r="59" spans="1:14" x14ac:dyDescent="0.55000000000000004">
      <c r="B59" s="1" t="s">
        <v>89</v>
      </c>
      <c r="C59" s="1">
        <f>+C52+C55</f>
        <v>400000</v>
      </c>
    </row>
    <row r="60" spans="1:14" x14ac:dyDescent="0.55000000000000004">
      <c r="B60" s="1" t="s">
        <v>90</v>
      </c>
      <c r="C60" s="1">
        <f>+C53+C56</f>
        <v>455000</v>
      </c>
    </row>
    <row r="61" spans="1:14" ht="18.5" thickBot="1" x14ac:dyDescent="0.6">
      <c r="C61" s="36">
        <f>+SUM(C59:C60)</f>
        <v>855000</v>
      </c>
      <c r="I61" s="36">
        <f>+C61</f>
        <v>855000</v>
      </c>
    </row>
    <row r="62" spans="1:14" ht="18.5" thickTop="1" x14ac:dyDescent="0.55000000000000004"/>
    <row r="63" spans="1:14" x14ac:dyDescent="0.55000000000000004">
      <c r="A63" s="41" t="s">
        <v>69</v>
      </c>
      <c r="B63" s="27" t="s">
        <v>70</v>
      </c>
      <c r="C63" s="27" t="s">
        <v>75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x14ac:dyDescent="0.55000000000000004">
      <c r="A64" s="1" t="s">
        <v>66</v>
      </c>
      <c r="B64" s="1" t="s">
        <v>79</v>
      </c>
    </row>
    <row r="65" spans="1:14" x14ac:dyDescent="0.55000000000000004">
      <c r="C65" s="16" t="s">
        <v>14</v>
      </c>
      <c r="D65" s="28" t="s">
        <v>15</v>
      </c>
      <c r="E65" s="28" t="s">
        <v>16</v>
      </c>
      <c r="F65" s="28" t="s">
        <v>17</v>
      </c>
      <c r="G65" s="28" t="s">
        <v>18</v>
      </c>
      <c r="H65" s="15" t="s">
        <v>19</v>
      </c>
    </row>
    <row r="66" spans="1:14" x14ac:dyDescent="0.55000000000000004">
      <c r="C66" s="11"/>
      <c r="D66" s="29"/>
      <c r="E66" s="29"/>
      <c r="F66" s="29"/>
      <c r="G66" s="29"/>
      <c r="H66" s="9"/>
    </row>
    <row r="67" spans="1:14" x14ac:dyDescent="0.55000000000000004">
      <c r="B67" s="1" t="s">
        <v>72</v>
      </c>
      <c r="C67" s="1">
        <v>-500</v>
      </c>
    </row>
    <row r="68" spans="1:14" x14ac:dyDescent="0.55000000000000004">
      <c r="B68" s="1" t="s">
        <v>71</v>
      </c>
      <c r="D68" s="1" t="s">
        <v>73</v>
      </c>
    </row>
    <row r="69" spans="1:14" x14ac:dyDescent="0.55000000000000004">
      <c r="B69" s="1" t="s">
        <v>27</v>
      </c>
      <c r="D69" s="5">
        <v>4.45</v>
      </c>
      <c r="E69" s="1" t="s">
        <v>76</v>
      </c>
    </row>
    <row r="70" spans="1:14" x14ac:dyDescent="0.55000000000000004">
      <c r="B70" s="1" t="s">
        <v>29</v>
      </c>
      <c r="C70" s="1" t="s">
        <v>74</v>
      </c>
      <c r="E70" s="34" t="s">
        <v>77</v>
      </c>
      <c r="F70" s="8">
        <f>-C67/D69</f>
        <v>112.35955056179775</v>
      </c>
      <c r="G70" s="8" t="s">
        <v>78</v>
      </c>
    </row>
    <row r="71" spans="1:14" x14ac:dyDescent="0.55000000000000004">
      <c r="B71" s="1" t="s">
        <v>1</v>
      </c>
      <c r="C71" s="1">
        <v>0</v>
      </c>
    </row>
    <row r="73" spans="1:14" x14ac:dyDescent="0.55000000000000004">
      <c r="A73" s="45" t="s">
        <v>52</v>
      </c>
      <c r="B73" s="27" t="s">
        <v>53</v>
      </c>
      <c r="C73" s="27" t="s">
        <v>68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x14ac:dyDescent="0.55000000000000004">
      <c r="A74" s="1" t="s">
        <v>66</v>
      </c>
    </row>
    <row r="75" spans="1:14" x14ac:dyDescent="0.55000000000000004">
      <c r="A75" s="1" t="s">
        <v>67</v>
      </c>
      <c r="D75" s="1" t="s">
        <v>56</v>
      </c>
      <c r="E75" s="1" t="s">
        <v>35</v>
      </c>
    </row>
    <row r="76" spans="1:14" x14ac:dyDescent="0.55000000000000004">
      <c r="B76" s="29"/>
      <c r="C76" s="29" t="s">
        <v>54</v>
      </c>
    </row>
    <row r="77" spans="1:14" x14ac:dyDescent="0.55000000000000004">
      <c r="B77" s="30"/>
      <c r="C77" s="28">
        <v>5000</v>
      </c>
      <c r="D77" s="32">
        <v>0.04</v>
      </c>
      <c r="E77" s="32">
        <f>+D77*0.7</f>
        <v>2.7999999999999997E-2</v>
      </c>
      <c r="G77" s="1" t="s">
        <v>59</v>
      </c>
    </row>
    <row r="78" spans="1:14" x14ac:dyDescent="0.55000000000000004">
      <c r="B78" s="30"/>
      <c r="C78" s="30" t="s">
        <v>55</v>
      </c>
      <c r="D78" s="32"/>
      <c r="E78" s="32"/>
    </row>
    <row r="79" spans="1:14" x14ac:dyDescent="0.55000000000000004">
      <c r="B79" s="28"/>
      <c r="C79" s="28">
        <v>5000</v>
      </c>
      <c r="D79" s="32">
        <f>+J80</f>
        <v>0.1</v>
      </c>
      <c r="E79" s="32"/>
      <c r="G79" s="46" t="s">
        <v>57</v>
      </c>
      <c r="H79" s="46" t="s">
        <v>58</v>
      </c>
      <c r="I79" s="1" t="s">
        <v>61</v>
      </c>
      <c r="J79" s="1">
        <v>5</v>
      </c>
    </row>
    <row r="80" spans="1:14" x14ac:dyDescent="0.55000000000000004">
      <c r="G80" s="46"/>
      <c r="H80" s="46"/>
      <c r="I80" s="1" t="s">
        <v>60</v>
      </c>
      <c r="J80" s="31">
        <f>+J79/G83</f>
        <v>0.1</v>
      </c>
      <c r="K80" s="1" t="s">
        <v>65</v>
      </c>
    </row>
    <row r="81" spans="1:14" x14ac:dyDescent="0.55000000000000004">
      <c r="C81" s="8" t="s">
        <v>53</v>
      </c>
      <c r="D81" s="33">
        <f>+E77/2+D79/2</f>
        <v>6.4000000000000001E-2</v>
      </c>
      <c r="E81" s="8" t="s">
        <v>50</v>
      </c>
      <c r="G81" s="1">
        <v>5000</v>
      </c>
      <c r="H81" s="1" t="s">
        <v>63</v>
      </c>
    </row>
    <row r="82" spans="1:14" x14ac:dyDescent="0.55000000000000004">
      <c r="G82" s="1">
        <v>1000000</v>
      </c>
      <c r="H82" s="1" t="s">
        <v>64</v>
      </c>
    </row>
    <row r="83" spans="1:14" x14ac:dyDescent="0.55000000000000004">
      <c r="G83" s="1">
        <f>+G81*10000/G82</f>
        <v>50</v>
      </c>
      <c r="H83" s="1" t="s">
        <v>62</v>
      </c>
    </row>
    <row r="85" spans="1:14" x14ac:dyDescent="0.55000000000000004">
      <c r="A85" s="27" t="s">
        <v>47</v>
      </c>
      <c r="B85" s="27" t="s">
        <v>1</v>
      </c>
      <c r="C85" s="27" t="s">
        <v>51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x14ac:dyDescent="0.55000000000000004">
      <c r="C86" s="16" t="s">
        <v>14</v>
      </c>
      <c r="D86" s="28" t="s">
        <v>15</v>
      </c>
      <c r="E86" s="15" t="s">
        <v>16</v>
      </c>
    </row>
    <row r="87" spans="1:14" x14ac:dyDescent="0.55000000000000004">
      <c r="C87" s="11"/>
      <c r="D87" s="29"/>
      <c r="E87" s="9"/>
    </row>
    <row r="88" spans="1:14" x14ac:dyDescent="0.55000000000000004">
      <c r="B88" s="1" t="s">
        <v>48</v>
      </c>
      <c r="C88" s="1">
        <v>-2200</v>
      </c>
    </row>
    <row r="89" spans="1:14" x14ac:dyDescent="0.55000000000000004">
      <c r="B89" s="1" t="s">
        <v>6</v>
      </c>
      <c r="D89" s="1">
        <v>1100</v>
      </c>
      <c r="E89" s="1">
        <v>2200</v>
      </c>
    </row>
    <row r="90" spans="1:14" x14ac:dyDescent="0.55000000000000004">
      <c r="B90" s="1" t="s">
        <v>49</v>
      </c>
      <c r="D90" s="5">
        <v>0.94</v>
      </c>
      <c r="E90" s="5">
        <v>0.88</v>
      </c>
    </row>
    <row r="91" spans="1:14" x14ac:dyDescent="0.55000000000000004">
      <c r="B91" s="1" t="s">
        <v>29</v>
      </c>
      <c r="C91" s="1">
        <f>+SUM(D91:E91)</f>
        <v>2970</v>
      </c>
      <c r="D91" s="1">
        <f>+D89*D90</f>
        <v>1034</v>
      </c>
      <c r="E91" s="1">
        <f>+E89*E90</f>
        <v>1936</v>
      </c>
    </row>
    <row r="92" spans="1:14" x14ac:dyDescent="0.55000000000000004">
      <c r="B92" s="8" t="s">
        <v>1</v>
      </c>
      <c r="C92" s="8">
        <f>+SUM(C88:C91)</f>
        <v>770</v>
      </c>
      <c r="D92" s="8" t="s">
        <v>50</v>
      </c>
    </row>
    <row r="94" spans="1:14" x14ac:dyDescent="0.55000000000000004">
      <c r="A94" s="45" t="s">
        <v>0</v>
      </c>
      <c r="B94" s="27" t="s">
        <v>1</v>
      </c>
      <c r="C94" s="27" t="s">
        <v>46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x14ac:dyDescent="0.55000000000000004">
      <c r="A95" s="1" t="s">
        <v>66</v>
      </c>
      <c r="B95" s="19" t="s">
        <v>37</v>
      </c>
      <c r="E95" s="19" t="s">
        <v>38</v>
      </c>
    </row>
    <row r="96" spans="1:14" x14ac:dyDescent="0.55000000000000004">
      <c r="B96" s="21" t="s">
        <v>2</v>
      </c>
      <c r="C96" s="18">
        <v>150000</v>
      </c>
      <c r="E96" s="18" t="s">
        <v>6</v>
      </c>
      <c r="F96" s="18" t="s">
        <v>10</v>
      </c>
      <c r="G96" s="18">
        <v>40</v>
      </c>
      <c r="H96" s="18" t="s">
        <v>7</v>
      </c>
      <c r="I96" s="18" t="s">
        <v>8</v>
      </c>
      <c r="J96" s="18">
        <v>15</v>
      </c>
    </row>
    <row r="97" spans="2:13" x14ac:dyDescent="0.55000000000000004">
      <c r="B97" s="21" t="s">
        <v>5</v>
      </c>
      <c r="C97" s="18">
        <v>5</v>
      </c>
      <c r="E97" s="18"/>
      <c r="F97" s="18" t="s">
        <v>11</v>
      </c>
      <c r="G97" s="18">
        <v>4000</v>
      </c>
      <c r="H97" s="18"/>
      <c r="I97" s="18" t="s">
        <v>9</v>
      </c>
      <c r="J97" s="18">
        <v>4000</v>
      </c>
    </row>
    <row r="98" spans="2:13" x14ac:dyDescent="0.55000000000000004">
      <c r="B98" s="21" t="s">
        <v>3</v>
      </c>
      <c r="C98" s="18">
        <f>+C96*0.1</f>
        <v>15000</v>
      </c>
      <c r="E98" s="18"/>
      <c r="F98" s="18" t="s">
        <v>12</v>
      </c>
      <c r="G98" s="18">
        <f>+G96*G97</f>
        <v>160000</v>
      </c>
      <c r="H98" s="18"/>
      <c r="I98" s="18" t="s">
        <v>8</v>
      </c>
      <c r="J98" s="18">
        <f>+J96*J97</f>
        <v>60000</v>
      </c>
    </row>
    <row r="99" spans="2:13" x14ac:dyDescent="0.55000000000000004">
      <c r="B99" s="21" t="s">
        <v>4</v>
      </c>
      <c r="C99" s="18">
        <f>+(C96-C98)/C97</f>
        <v>27000</v>
      </c>
      <c r="E99" s="18"/>
      <c r="F99" s="18"/>
      <c r="G99" s="18"/>
      <c r="H99" s="18"/>
      <c r="I99" s="18" t="s">
        <v>13</v>
      </c>
      <c r="J99" s="18">
        <v>40000</v>
      </c>
    </row>
    <row r="101" spans="2:13" x14ac:dyDescent="0.55000000000000004">
      <c r="B101" s="19" t="s">
        <v>45</v>
      </c>
    </row>
    <row r="103" spans="2:13" x14ac:dyDescent="0.55000000000000004">
      <c r="C103" s="1" t="s">
        <v>36</v>
      </c>
      <c r="J103" s="1" t="s">
        <v>43</v>
      </c>
    </row>
    <row r="104" spans="2:13" x14ac:dyDescent="0.55000000000000004">
      <c r="C104" s="16" t="s">
        <v>14</v>
      </c>
      <c r="D104" s="28" t="s">
        <v>15</v>
      </c>
      <c r="E104" s="28" t="s">
        <v>16</v>
      </c>
      <c r="F104" s="28" t="s">
        <v>17</v>
      </c>
      <c r="G104" s="28" t="s">
        <v>18</v>
      </c>
      <c r="H104" s="15" t="s">
        <v>19</v>
      </c>
      <c r="J104" s="1" t="s">
        <v>44</v>
      </c>
    </row>
    <row r="105" spans="2:13" x14ac:dyDescent="0.55000000000000004">
      <c r="C105" s="11"/>
      <c r="D105" s="29"/>
      <c r="E105" s="29"/>
      <c r="F105" s="29"/>
      <c r="G105" s="29"/>
      <c r="H105" s="9"/>
      <c r="J105" s="1" t="s">
        <v>7</v>
      </c>
      <c r="L105" s="1" t="s">
        <v>6</v>
      </c>
      <c r="M105" s="1" t="s">
        <v>33</v>
      </c>
    </row>
    <row r="106" spans="2:13" x14ac:dyDescent="0.55000000000000004">
      <c r="B106" s="1" t="s">
        <v>20</v>
      </c>
      <c r="C106" s="1">
        <f>-C96</f>
        <v>-150000</v>
      </c>
      <c r="J106" s="9" t="s">
        <v>22</v>
      </c>
      <c r="K106" s="11">
        <f>+D111</f>
        <v>60000</v>
      </c>
      <c r="L106" s="9" t="s">
        <v>12</v>
      </c>
      <c r="M106" s="11">
        <f>+D108</f>
        <v>160000</v>
      </c>
    </row>
    <row r="107" spans="2:13" ht="18.5" thickBot="1" x14ac:dyDescent="0.6">
      <c r="B107" s="1" t="s">
        <v>39</v>
      </c>
      <c r="J107" s="12" t="s">
        <v>13</v>
      </c>
      <c r="K107" s="14">
        <f>+D112</f>
        <v>40000</v>
      </c>
      <c r="L107" s="12"/>
      <c r="M107" s="14"/>
    </row>
    <row r="108" spans="2:13" ht="18.5" thickBot="1" x14ac:dyDescent="0.6">
      <c r="B108" s="1" t="s">
        <v>12</v>
      </c>
      <c r="D108" s="1">
        <f>+G98</f>
        <v>160000</v>
      </c>
      <c r="J108" s="22" t="s">
        <v>21</v>
      </c>
      <c r="K108" s="23">
        <f>+D110</f>
        <v>27000</v>
      </c>
      <c r="L108" s="13"/>
      <c r="M108" s="14"/>
    </row>
    <row r="109" spans="2:13" x14ac:dyDescent="0.55000000000000004">
      <c r="B109" s="1" t="s">
        <v>40</v>
      </c>
      <c r="J109" s="12" t="s">
        <v>23</v>
      </c>
      <c r="K109" s="17">
        <f>+M106-SUM(K106:K108)</f>
        <v>33000</v>
      </c>
      <c r="L109" s="13"/>
      <c r="M109" s="14"/>
    </row>
    <row r="110" spans="2:13" x14ac:dyDescent="0.55000000000000004">
      <c r="B110" s="1" t="s">
        <v>21</v>
      </c>
      <c r="D110" s="1">
        <f>+C99</f>
        <v>27000</v>
      </c>
      <c r="J110" s="12" t="s">
        <v>34</v>
      </c>
      <c r="K110" s="24" t="s">
        <v>35</v>
      </c>
      <c r="L110" s="13"/>
      <c r="M110" s="14"/>
    </row>
    <row r="111" spans="2:13" ht="18.5" thickBot="1" x14ac:dyDescent="0.6">
      <c r="B111" s="1" t="s">
        <v>22</v>
      </c>
      <c r="D111" s="1">
        <f>+J98</f>
        <v>60000</v>
      </c>
      <c r="J111" s="15">
        <f>+K109*0.3</f>
        <v>9900</v>
      </c>
      <c r="K111" s="25">
        <f>+K109*0.7</f>
        <v>23100</v>
      </c>
      <c r="L111" s="3"/>
      <c r="M111" s="16"/>
    </row>
    <row r="112" spans="2:13" x14ac:dyDescent="0.55000000000000004">
      <c r="B112" s="1" t="s">
        <v>13</v>
      </c>
      <c r="D112" s="3">
        <f>+J99</f>
        <v>40000</v>
      </c>
      <c r="J112" s="19" t="s">
        <v>26</v>
      </c>
      <c r="K112" s="26">
        <f>+K111+K108</f>
        <v>50100</v>
      </c>
    </row>
    <row r="113" spans="2:9" x14ac:dyDescent="0.55000000000000004">
      <c r="B113" s="1" t="s">
        <v>41</v>
      </c>
      <c r="D113" s="4">
        <f>+D108-SUM(D110:D112)</f>
        <v>33000</v>
      </c>
    </row>
    <row r="114" spans="2:9" x14ac:dyDescent="0.55000000000000004">
      <c r="B114" s="1" t="s">
        <v>24</v>
      </c>
      <c r="D114" s="1">
        <f>+D113*0.7</f>
        <v>23100</v>
      </c>
    </row>
    <row r="115" spans="2:9" x14ac:dyDescent="0.55000000000000004">
      <c r="B115" s="1" t="s">
        <v>25</v>
      </c>
      <c r="D115" s="1">
        <f>+D110</f>
        <v>27000</v>
      </c>
    </row>
    <row r="116" spans="2:9" x14ac:dyDescent="0.55000000000000004">
      <c r="B116" s="1" t="s">
        <v>30</v>
      </c>
      <c r="H116" s="1">
        <f>+C98</f>
        <v>15000</v>
      </c>
      <c r="I116" s="1" t="s">
        <v>31</v>
      </c>
    </row>
    <row r="117" spans="2:9" x14ac:dyDescent="0.55000000000000004">
      <c r="B117" s="1" t="s">
        <v>42</v>
      </c>
      <c r="D117" s="20">
        <f>+SUM(D114:D115)</f>
        <v>50100</v>
      </c>
      <c r="H117" s="4">
        <f>+H116</f>
        <v>15000</v>
      </c>
    </row>
    <row r="118" spans="2:9" x14ac:dyDescent="0.55000000000000004">
      <c r="D118" s="5">
        <v>4.32</v>
      </c>
      <c r="E118" s="6" t="s">
        <v>28</v>
      </c>
      <c r="H118" s="5">
        <v>0.78</v>
      </c>
    </row>
    <row r="119" spans="2:9" ht="18.5" thickBot="1" x14ac:dyDescent="0.6">
      <c r="B119" s="1" t="s">
        <v>29</v>
      </c>
      <c r="C119" s="1">
        <f>SUM(D119:H119)</f>
        <v>228132</v>
      </c>
      <c r="D119" s="7">
        <f>+D117*D118</f>
        <v>216432</v>
      </c>
      <c r="H119" s="7">
        <f>+H117*H118</f>
        <v>11700</v>
      </c>
    </row>
    <row r="120" spans="2:9" ht="18.5" thickTop="1" x14ac:dyDescent="0.55000000000000004">
      <c r="B120" s="8" t="s">
        <v>1</v>
      </c>
      <c r="C120" s="8">
        <f>+SUM(C106:C119)</f>
        <v>78132</v>
      </c>
      <c r="D120" s="8" t="s">
        <v>32</v>
      </c>
    </row>
  </sheetData>
  <mergeCells count="4">
    <mergeCell ref="G79:G80"/>
    <mergeCell ref="H79:H80"/>
    <mergeCell ref="I52:I55"/>
    <mergeCell ref="J52:J55"/>
  </mergeCells>
  <phoneticPr fontId="2"/>
  <conditionalFormatting sqref="A1:XFD1048576">
    <cfRule type="expression" dxfId="0" priority="1">
      <formula>+_xlfn.ISFORMULA(A1)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2025-08-03T07:48:17Z</dcterms:created>
  <dcterms:modified xsi:type="dcterms:W3CDTF">2025-08-03T17:54:41Z</dcterms:modified>
</cp:coreProperties>
</file>